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'Лист1'!$A$1:$T$106</definedName>
  </definedNames>
  <calcPr fullCalcOnLoad="1"/>
</workbook>
</file>

<file path=xl/sharedStrings.xml><?xml version="1.0" encoding="utf-8"?>
<sst xmlns="http://schemas.openxmlformats.org/spreadsheetml/2006/main" count="762" uniqueCount="186">
  <si>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</si>
  <si>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</si>
  <si>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</si>
  <si>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</si>
  <si>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</si>
  <si>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</si>
  <si>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</si>
  <si>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</si>
  <si>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</si>
  <si>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</si>
  <si>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</si>
  <si>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</si>
  <si>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</si>
  <si>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</si>
  <si>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</si>
  <si>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</si>
  <si>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</si>
  <si>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</si>
  <si>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</si>
  <si>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</si>
  <si>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</si>
  <si>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</si>
  <si>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</si>
  <si>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</si>
  <si>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</si>
  <si>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</si>
  <si>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</si>
  <si>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</si>
  <si>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</si>
  <si>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</si>
  <si>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</si>
  <si>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</si>
  <si>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</si>
  <si>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</si>
  <si>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</si>
  <si>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</si>
  <si>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</si>
  <si>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</si>
  <si>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</si>
  <si>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</si>
  <si>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</si>
  <si>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</si>
  <si>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</si>
  <si>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</si>
  <si>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</si>
  <si>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</si>
  <si>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</si>
  <si>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</si>
  <si>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</si>
  <si>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</si>
  <si>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</si>
  <si>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</si>
  <si>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</si>
  <si>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0004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</si>
  <si>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</si>
  <si>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</si>
  <si>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</si>
  <si>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</si>
  <si>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</si>
  <si>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</si>
  <si>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</si>
  <si>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</si>
  <si>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</si>
  <si>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</si>
  <si>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</si>
  <si>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</si>
  <si>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</si>
  <si>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</si>
  <si>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</si>
  <si>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</si>
  <si>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</si>
  <si>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</si>
  <si>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</si>
  <si>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</si>
  <si>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</si>
  <si>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16</t>
  </si>
  <si>
    <t>140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</si>
  <si>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</si>
  <si>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</si>
  <si>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</si>
  <si>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</si>
  <si>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</si>
  <si>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</si>
  <si>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</si>
  <si>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</si>
  <si>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</si>
  <si>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</si>
  <si>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</si>
  <si>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</si>
  <si>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</si>
  <si>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30000</t>
  </si>
  <si>
    <t>Субвенции бюджетам бюджетной системы Российской Федерации</t>
  </si>
  <si>
    <t>35250</t>
  </si>
  <si>
    <t>35462</t>
  </si>
  <si>
    <t>35118</t>
  </si>
  <si>
    <t>30022</t>
  </si>
  <si>
    <t>35120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</si>
  <si>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</si>
  <si>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</si>
  <si>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</si>
  <si>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</si>
  <si>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</si>
  <si>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</si>
  <si>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</si>
  <si>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</si>
  <si>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</si>
  <si>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</si>
  <si>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</si>
  <si>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</si>
  <si>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</si>
  <si>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</si>
  <si>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</si>
  <si>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Субсидии бюджетам городских округов на реализацию мероприятий по обеспечению жильем молодых семей</t>
  </si>
  <si>
    <t>49999</t>
  </si>
  <si>
    <t>Прочие межбюджетные трансферты, передаваемые бюджетам городских округов</t>
  </si>
  <si>
    <t>09044</t>
  </si>
  <si>
    <t>45303</t>
  </si>
  <si>
    <t>01063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</si>
  <si>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</si>
  <si>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</si>
  <si>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</si>
  <si>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</si>
  <si>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40000</t>
  </si>
  <si>
    <t>Иные межбюджетные трансферты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</si>
  <si>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</si>
  <si>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(прочие доходы от использования имущества)</t>
  </si>
  <si>
    <t>17</t>
  </si>
  <si>
    <t>180</t>
  </si>
  <si>
    <t>Невыясненные поступления, зачисляемые в бюджеты городских округов</t>
  </si>
  <si>
    <t xml:space="preserve">НЕВЫЯСНЕННЫЕ ПОСТУПЛЕНИЯ 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</si>
  <si>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</si>
  <si>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</si>
  <si>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</si>
  <si>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</si>
  <si>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</si>
  <si>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</si>
  <si>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20077</t>
  </si>
  <si>
    <t>Прочие доходы от компенсации затрат бюджетов городских округов (в части возврата дебиторской задолженности прошлых лет)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</si>
  <si>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</si>
  <si>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</si>
  <si>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</si>
  <si>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</si>
  <si>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</si>
  <si>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</si>
  <si>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02994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</si>
  <si>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</si>
  <si>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</si>
  <si>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</si>
  <si>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</si>
  <si>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</si>
  <si>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</si>
  <si>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45179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</si>
  <si>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</si>
  <si>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Приложение №1 к Постановлению Администрации Махнёвского муниципального образования                       от   №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</si>
  <si>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</si>
  <si>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из федерального бюджета</t>
  </si>
  <si>
    <t>Обеспечение мероприятий по оборудованию спортивных площадок в общеобразовательных организациях</t>
  </si>
  <si>
    <t xml:space="preserve">Межбюджетный трансферт на обеспечение отдыха отдельных категорий детей, проживающих в Свердловской области, в организациях отдыха детей и их оздоровления, расположенных на побережье Черного моря 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</si>
  <si>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</si>
  <si>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>01143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</si>
  <si>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</si>
  <si>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</si>
  <si>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</si>
  <si>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</si>
  <si>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</si>
  <si>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25519</t>
  </si>
  <si>
    <t>Утверждено Решением Думы от 22.12.2022 № 217</t>
  </si>
  <si>
    <t>Иной межбюджетной трансферт на ликвидацию чрезвычайной ситуации регионального характера</t>
  </si>
  <si>
    <t>Иной межбюджетной трансферт на приобретение путевок в загородный оздоровительный лагерь (п. Таежный)</t>
  </si>
  <si>
    <t>Межбюджетный трансферт на приобретение автобуса</t>
  </si>
  <si>
    <t>01084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</si>
  <si>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</si>
  <si>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ИНФОРМАЦИЯ О ПОСТУПЛЕНИИ  ДОХОДОВ БЮДЖЕТА МАХНЁВСКОГО МУНИЦИПАЛЬНОГО ОБРАЗОВАНИЯ НА 01.10.2023 ГОДА</t>
  </si>
  <si>
    <t xml:space="preserve">Иной межбюджетный трансферт на благоустройство п. Таежный </t>
  </si>
  <si>
    <t>Иной межбюджетный трансфертна строительство, реконструкцию, капитальный ремонт, ремонт автомобильных дорог общего пользования местного значения</t>
  </si>
  <si>
    <t>Иной межбюджетный трансферт на приобретение ваккумной машины</t>
  </si>
  <si>
    <t xml:space="preserve">Межбюджетной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</t>
  </si>
  <si>
    <t>Иной межбюджетной трансферт на монтажные работы по восстановлению наружного освещения и пусконаладочные работы наружного освещения в поселке Таёжный</t>
  </si>
  <si>
    <t xml:space="preserve">Иной межбюджетный трансферт на обустройство шести колодцев  </t>
  </si>
  <si>
    <t>01053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</si>
  <si>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</si>
  <si>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</si>
  <si>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</si>
  <si>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Исполнение на 01.10.2023 года, в тыс. руб.</t>
  </si>
  <si>
    <t>Дотации (гранты) бюджетам городских округов за достижение показателей деятельности органов местного самоуправления</t>
  </si>
  <si>
    <t>Иной межбюджетной трансферт на приобретение автомобиля LADA Vesta CROSS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</si>
</sst>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Liberation Serif"/>
      <family val="1"/>
    </font>
    <font>
      <sz val="10"/>
      <color rgb="FF000000"/>
      <name val="Liberation Serif"/>
      <family val="1"/>
    </font>
    <font>
      <sz val="10"/>
      <color theme="1"/>
      <name val="Liberation Serif"/>
      <family val="1"/>
    </font>
    <font>
      <b/>
      <sz val="10"/>
      <color rgb="FF000000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2">
      <alignment horizontal="center" vertical="top" shrinkToFit="1"/>
      <protection/>
    </xf>
    <xf numFmtId="49" fontId="31" fillId="0" borderId="3">
      <alignment horizontal="center" vertical="top" shrinkToFit="1"/>
      <protection/>
    </xf>
    <xf numFmtId="49" fontId="31" fillId="0" borderId="4">
      <alignment horizontal="center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5" applyNumberFormat="0" applyAlignment="0" applyProtection="0"/>
    <xf numFmtId="0" fontId="33" fillId="27" borderId="6" applyNumberFormat="0" applyAlignment="0" applyProtection="0"/>
    <xf numFmtId="0" fontId="34" fillId="27" borderId="5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8" borderId="11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49" fillId="0" borderId="0" xfId="0" applyFont="1" applyAlignment="1">
      <alignment/>
    </xf>
    <xf numFmtId="49" fontId="2" fillId="33" borderId="25" xfId="0" applyNumberFormat="1" applyFont="1" applyFill="1" applyBorder="1" applyAlignment="1">
      <alignment vertical="center" wrapText="1"/>
    </xf>
    <xf numFmtId="0" fontId="2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3" fillId="33" borderId="31" xfId="0" applyNumberFormat="1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center" wrapText="1"/>
    </xf>
    <xf numFmtId="172" fontId="2" fillId="33" borderId="38" xfId="0" applyNumberFormat="1" applyFont="1" applyFill="1" applyBorder="1" applyAlignment="1">
      <alignment/>
    </xf>
    <xf numFmtId="172" fontId="2" fillId="33" borderId="39" xfId="0" applyNumberFormat="1" applyFont="1" applyFill="1" applyBorder="1" applyAlignment="1">
      <alignment/>
    </xf>
    <xf numFmtId="172" fontId="50" fillId="33" borderId="17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vertical="center" wrapText="1"/>
    </xf>
    <xf numFmtId="172" fontId="2" fillId="33" borderId="40" xfId="0" applyNumberFormat="1" applyFont="1" applyFill="1" applyBorder="1" applyAlignment="1">
      <alignment/>
    </xf>
    <xf numFmtId="172" fontId="2" fillId="33" borderId="41" xfId="0" applyNumberFormat="1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3" fillId="0" borderId="25" xfId="0" applyNumberFormat="1" applyFont="1" applyFill="1" applyBorder="1" applyAlignment="1">
      <alignment vertical="center" wrapText="1"/>
    </xf>
    <xf numFmtId="172" fontId="3" fillId="33" borderId="34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3" fillId="33" borderId="33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 horizontal="right"/>
    </xf>
    <xf numFmtId="172" fontId="2" fillId="33" borderId="42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172" fontId="2" fillId="33" borderId="44" xfId="0" applyNumberFormat="1" applyFont="1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vertical="center" wrapText="1"/>
    </xf>
    <xf numFmtId="172" fontId="3" fillId="33" borderId="40" xfId="0" applyNumberFormat="1" applyFont="1" applyFill="1" applyBorder="1" applyAlignment="1">
      <alignment/>
    </xf>
    <xf numFmtId="172" fontId="3" fillId="33" borderId="41" xfId="0" applyNumberFormat="1" applyFont="1" applyFill="1" applyBorder="1" applyAlignment="1">
      <alignment/>
    </xf>
    <xf numFmtId="172" fontId="3" fillId="33" borderId="17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34" xfId="0" applyNumberFormat="1" applyFont="1" applyFill="1" applyBorder="1" applyAlignment="1">
      <alignment horizontal="right"/>
    </xf>
    <xf numFmtId="172" fontId="2" fillId="33" borderId="33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vertical="center" wrapText="1"/>
    </xf>
    <xf numFmtId="172" fontId="3" fillId="33" borderId="34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25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172" fontId="2" fillId="33" borderId="34" xfId="0" applyNumberFormat="1" applyFont="1" applyFill="1" applyBorder="1" applyAlignment="1">
      <alignment/>
    </xf>
    <xf numFmtId="172" fontId="2" fillId="33" borderId="33" xfId="0" applyNumberFormat="1" applyFont="1" applyFill="1" applyBorder="1" applyAlignment="1">
      <alignment/>
    </xf>
    <xf numFmtId="173" fontId="2" fillId="33" borderId="17" xfId="0" applyNumberFormat="1" applyFont="1" applyFill="1" applyBorder="1" applyAlignment="1">
      <alignment horizontal="right"/>
    </xf>
    <xf numFmtId="0" fontId="3" fillId="33" borderId="25" xfId="0" applyNumberFormat="1" applyFont="1" applyFill="1" applyBorder="1" applyAlignment="1">
      <alignment vertical="center" wrapText="1"/>
    </xf>
    <xf numFmtId="49" fontId="3" fillId="0" borderId="32" xfId="0" applyNumberFormat="1" applyFont="1" applyBorder="1" applyAlignment="1">
      <alignment/>
    </xf>
    <xf numFmtId="172" fontId="3" fillId="33" borderId="40" xfId="0" applyNumberFormat="1" applyFont="1" applyFill="1" applyBorder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25" xfId="0" applyFont="1" applyFill="1" applyBorder="1" applyAlignment="1">
      <alignment vertical="center" wrapText="1"/>
    </xf>
    <xf numFmtId="172" fontId="3" fillId="33" borderId="17" xfId="0" applyNumberFormat="1" applyFont="1" applyFill="1" applyBorder="1" applyAlignment="1">
      <alignment horizontal="right"/>
    </xf>
    <xf numFmtId="172" fontId="3" fillId="33" borderId="42" xfId="0" applyNumberFormat="1" applyFont="1" applyFill="1" applyBorder="1" applyAlignment="1">
      <alignment horizontal="right"/>
    </xf>
    <xf numFmtId="172" fontId="3" fillId="33" borderId="42" xfId="0" applyNumberFormat="1" applyFont="1" applyFill="1" applyBorder="1" applyAlignment="1">
      <alignment/>
    </xf>
    <xf numFmtId="172" fontId="3" fillId="33" borderId="44" xfId="0" applyNumberFormat="1" applyFont="1" applyFill="1" applyBorder="1" applyAlignment="1">
      <alignment/>
    </xf>
    <xf numFmtId="0" fontId="2" fillId="0" borderId="34" xfId="0" applyNumberFormat="1" applyFont="1" applyBorder="1" applyAlignment="1">
      <alignment horizontal="left" vertical="center" wrapText="1"/>
    </xf>
    <xf numFmtId="172" fontId="2" fillId="33" borderId="42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/>
    </xf>
    <xf numFmtId="172" fontId="2" fillId="33" borderId="44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172" fontId="6" fillId="33" borderId="40" xfId="0" applyNumberFormat="1" applyFont="1" applyFill="1" applyBorder="1" applyAlignment="1">
      <alignment/>
    </xf>
    <xf numFmtId="173" fontId="3" fillId="33" borderId="17" xfId="0" applyNumberFormat="1" applyFont="1" applyFill="1" applyBorder="1" applyAlignment="1">
      <alignment/>
    </xf>
    <xf numFmtId="172" fontId="3" fillId="33" borderId="33" xfId="0" applyNumberFormat="1" applyFont="1" applyFill="1" applyBorder="1" applyAlignment="1">
      <alignment horizontal="right"/>
    </xf>
    <xf numFmtId="172" fontId="6" fillId="33" borderId="34" xfId="0" applyNumberFormat="1" applyFont="1" applyFill="1" applyBorder="1" applyAlignment="1">
      <alignment/>
    </xf>
    <xf numFmtId="172" fontId="3" fillId="33" borderId="45" xfId="0" applyNumberFormat="1" applyFont="1" applyFill="1" applyBorder="1" applyAlignment="1">
      <alignment/>
    </xf>
    <xf numFmtId="172" fontId="3" fillId="33" borderId="46" xfId="0" applyNumberFormat="1" applyFont="1" applyFill="1" applyBorder="1" applyAlignment="1">
      <alignment/>
    </xf>
    <xf numFmtId="172" fontId="2" fillId="33" borderId="45" xfId="0" applyNumberFormat="1" applyFont="1" applyFill="1" applyBorder="1" applyAlignment="1">
      <alignment/>
    </xf>
    <xf numFmtId="172" fontId="2" fillId="33" borderId="46" xfId="0" applyNumberFormat="1" applyFont="1" applyFill="1" applyBorder="1" applyAlignment="1">
      <alignment/>
    </xf>
    <xf numFmtId="49" fontId="3" fillId="0" borderId="4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vertical="center" wrapText="1"/>
    </xf>
    <xf numFmtId="49" fontId="51" fillId="0" borderId="1" xfId="33" applyNumberFormat="1" applyFont="1" applyProtection="1">
      <alignment horizontal="left" vertical="top" wrapText="1"/>
      <protection/>
    </xf>
    <xf numFmtId="0" fontId="3" fillId="33" borderId="25" xfId="0" applyNumberFormat="1" applyFont="1" applyFill="1" applyBorder="1" applyAlignment="1">
      <alignment wrapText="1"/>
    </xf>
    <xf numFmtId="172" fontId="2" fillId="33" borderId="26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wrapText="1"/>
    </xf>
    <xf numFmtId="172" fontId="6" fillId="34" borderId="47" xfId="0" applyNumberFormat="1" applyFont="1" applyFill="1" applyBorder="1" applyAlignment="1">
      <alignment/>
    </xf>
    <xf numFmtId="172" fontId="3" fillId="34" borderId="47" xfId="0" applyNumberFormat="1" applyFont="1" applyFill="1" applyBorder="1" applyAlignment="1">
      <alignment/>
    </xf>
    <xf numFmtId="172" fontId="6" fillId="33" borderId="47" xfId="0" applyNumberFormat="1" applyFont="1" applyFill="1" applyBorder="1" applyAlignment="1">
      <alignment/>
    </xf>
    <xf numFmtId="172" fontId="3" fillId="33" borderId="47" xfId="0" applyNumberFormat="1" applyFont="1" applyFill="1" applyBorder="1" applyAlignment="1">
      <alignment/>
    </xf>
    <xf numFmtId="0" fontId="4" fillId="0" borderId="32" xfId="0" applyNumberFormat="1" applyFont="1" applyBorder="1" applyAlignment="1">
      <alignment wrapText="1"/>
    </xf>
    <xf numFmtId="49" fontId="2" fillId="33" borderId="27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32" xfId="0" applyFont="1" applyBorder="1" applyAlignment="1">
      <alignment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49" fontId="3" fillId="33" borderId="27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53" fillId="0" borderId="1" xfId="33" applyNumberFormat="1" applyFont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4" xfId="0" applyFont="1" applyBorder="1" applyAlignment="1">
      <alignment wrapText="1"/>
    </xf>
    <xf numFmtId="49" fontId="3" fillId="33" borderId="27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172" fontId="2" fillId="33" borderId="47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3" fillId="33" borderId="25" xfId="0" applyNumberFormat="1" applyFont="1" applyFill="1" applyBorder="1" applyAlignment="1">
      <alignment vertical="center" wrapText="1"/>
    </xf>
    <xf numFmtId="0" fontId="3" fillId="33" borderId="25" xfId="0" applyFont="1" applyFill="1" applyBorder="1" applyAlignment="1">
      <alignment wrapText="1"/>
    </xf>
    <xf numFmtId="0" fontId="4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 wrapText="1"/>
    </xf>
    <xf numFmtId="0" fontId="4" fillId="33" borderId="17" xfId="0" applyNumberFormat="1" applyFont="1" applyFill="1" applyBorder="1" applyAlignment="1">
      <alignment vertical="center" wrapText="1"/>
    </xf>
    <xf numFmtId="0" fontId="4" fillId="33" borderId="32" xfId="0" applyNumberFormat="1" applyFont="1" applyFill="1" applyBorder="1" applyAlignment="1">
      <alignment wrapText="1"/>
    </xf>
    <xf numFmtId="49" fontId="3" fillId="33" borderId="2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72" fontId="2" fillId="33" borderId="4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49" fontId="3" fillId="33" borderId="27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0" fontId="3" fillId="33" borderId="50" xfId="0" applyFont="1" applyFill="1" applyBorder="1" applyAlignment="1">
      <alignment vertical="center" wrapText="1"/>
    </xf>
    <xf numFmtId="173" fontId="3" fillId="33" borderId="30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/>
    </xf>
    <xf numFmtId="49" fontId="30" fillId="0" borderId="1" xfId="33" applyNumberFormat="1" applyProtection="1">
      <alignment horizontal="left" vertical="top" wrapText="1"/>
      <protection/>
    </xf>
    <xf numFmtId="49" fontId="2" fillId="33" borderId="27" xfId="0" applyNumberFormat="1" applyFont="1" applyFill="1" applyBorder="1" applyAlignment="1">
      <alignment horizontal="center"/>
    </xf>
    <xf numFmtId="49" fontId="53" fillId="0" borderId="1" xfId="33" applyNumberFormat="1" applyFont="1" applyProtection="1">
      <alignment horizontal="left" vertical="top" wrapText="1"/>
      <protection/>
    </xf>
    <xf numFmtId="173" fontId="50" fillId="0" borderId="17" xfId="0" applyNumberFormat="1" applyFont="1" applyFill="1" applyBorder="1" applyAlignment="1">
      <alignment horizontal="right"/>
    </xf>
    <xf numFmtId="173" fontId="52" fillId="0" borderId="17" xfId="0" applyNumberFormat="1" applyFont="1" applyFill="1" applyBorder="1" applyAlignment="1">
      <alignment horizontal="right"/>
    </xf>
    <xf numFmtId="173" fontId="52" fillId="0" borderId="17" xfId="0" applyNumberFormat="1" applyFont="1" applyFill="1" applyBorder="1" applyAlignment="1">
      <alignment/>
    </xf>
    <xf numFmtId="172" fontId="50" fillId="0" borderId="17" xfId="0" applyNumberFormat="1" applyFont="1" applyFill="1" applyBorder="1" applyAlignment="1">
      <alignment horizontal="right"/>
    </xf>
    <xf numFmtId="172" fontId="52" fillId="0" borderId="17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2" fontId="52" fillId="0" borderId="17" xfId="0" applyNumberFormat="1" applyFont="1" applyFill="1" applyBorder="1" applyAlignment="1">
      <alignment/>
    </xf>
    <xf numFmtId="173" fontId="52" fillId="0" borderId="30" xfId="0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36" xfId="0" applyFont="1" applyFill="1" applyBorder="1" applyAlignment="1">
      <alignment horizontal="center"/>
    </xf>
    <xf numFmtId="172" fontId="50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172" fontId="54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>
      <alignment horizontal="right"/>
    </xf>
    <xf numFmtId="172" fontId="50" fillId="0" borderId="30" xfId="0" applyNumberFormat="1" applyFont="1" applyFill="1" applyBorder="1" applyAlignment="1">
      <alignment horizontal="right"/>
    </xf>
    <xf numFmtId="172" fontId="52" fillId="0" borderId="30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52" fillId="0" borderId="27" xfId="0" applyFont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right" wrapText="1"/>
    </xf>
    <xf numFmtId="49" fontId="3" fillId="0" borderId="2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49" fontId="2" fillId="33" borderId="52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shrinkToFit="1"/>
    </xf>
    <xf numFmtId="49" fontId="2" fillId="33" borderId="27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7"/>
  <sheetViews>
    <sheetView tabSelected="1" zoomScale="80" zoomScaleNormal="80" zoomScaleSheetLayoutView="86" workbookViewId="0" topLeftCell="A86">
      <selection activeCell="A104" sqref="A10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199" customWidth="1"/>
    <col min="17" max="17" width="13.00390625" style="199" customWidth="1"/>
    <col min="18" max="18" width="12.421875" style="199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3" width="9.140625" style="0" hidden="1" customWidth="1"/>
    <col min="24" max="24" width="7.28125" style="0" hidden="1" customWidth="1"/>
    <col min="25" max="25" width="9.8515625" style="0" hidden="1" customWidth="1"/>
    <col min="26" max="26" width="13.00390625" style="0" hidden="1" customWidth="1"/>
    <col min="28" max="28" width="9.140625" style="0" customWidth="1"/>
  </cols>
  <sheetData>
    <row r="1" spans="1:26" ht="15" hidden="1">
      <c r="A1" s="71"/>
      <c r="B1" s="71"/>
      <c r="C1" s="71"/>
      <c r="D1" s="71"/>
      <c r="E1" s="71"/>
      <c r="F1" s="71"/>
      <c r="G1" s="71"/>
      <c r="H1" s="71"/>
      <c r="I1" s="88"/>
      <c r="J1" s="216"/>
      <c r="K1" s="217"/>
      <c r="L1" s="217"/>
      <c r="M1" s="217"/>
      <c r="N1" s="217"/>
      <c r="O1" s="217"/>
      <c r="P1" s="217"/>
      <c r="Q1" s="185"/>
      <c r="R1" s="185"/>
      <c r="S1" s="137"/>
      <c r="T1" s="71"/>
      <c r="U1" s="71"/>
      <c r="V1" s="71"/>
      <c r="W1" s="71"/>
      <c r="X1" s="71"/>
      <c r="Y1" s="71"/>
      <c r="Z1" s="71"/>
    </row>
    <row r="2" spans="1:26" ht="15">
      <c r="A2" s="71"/>
      <c r="B2" s="71"/>
      <c r="C2" s="71"/>
      <c r="D2" s="71"/>
      <c r="E2" s="71"/>
      <c r="F2" s="71"/>
      <c r="G2" s="71"/>
      <c r="H2" s="71"/>
      <c r="I2" s="88"/>
      <c r="J2" s="136"/>
      <c r="K2" s="138"/>
      <c r="L2" s="138"/>
      <c r="M2" s="138"/>
      <c r="N2" s="138"/>
      <c r="O2" s="138"/>
      <c r="P2" s="210" t="s">
        <v>153</v>
      </c>
      <c r="Q2" s="211"/>
      <c r="R2" s="211"/>
      <c r="S2" s="211"/>
      <c r="T2" s="71"/>
      <c r="U2" s="71"/>
      <c r="V2" s="71"/>
      <c r="W2" s="71"/>
      <c r="X2" s="71"/>
      <c r="Y2" s="71"/>
      <c r="Z2" s="71"/>
    </row>
    <row r="3" spans="1:26" ht="15">
      <c r="A3" s="71"/>
      <c r="B3" s="71"/>
      <c r="C3" s="71"/>
      <c r="D3" s="71"/>
      <c r="E3" s="71"/>
      <c r="F3" s="71"/>
      <c r="G3" s="71"/>
      <c r="H3" s="71"/>
      <c r="I3" s="88"/>
      <c r="J3" s="136"/>
      <c r="K3" s="138"/>
      <c r="L3" s="138"/>
      <c r="M3" s="138"/>
      <c r="N3" s="138"/>
      <c r="O3" s="138"/>
      <c r="P3" s="211"/>
      <c r="Q3" s="211"/>
      <c r="R3" s="211"/>
      <c r="S3" s="211"/>
      <c r="T3" s="71"/>
      <c r="U3" s="71"/>
      <c r="V3" s="71"/>
      <c r="W3" s="71"/>
      <c r="X3" s="71"/>
      <c r="Y3" s="71"/>
      <c r="Z3" s="71"/>
    </row>
    <row r="4" spans="1:26" ht="14.25" customHeight="1">
      <c r="A4" s="71"/>
      <c r="B4" s="71"/>
      <c r="C4" s="71"/>
      <c r="D4" s="71"/>
      <c r="E4" s="71"/>
      <c r="F4" s="71"/>
      <c r="G4" s="71"/>
      <c r="H4" s="71"/>
      <c r="I4" s="88"/>
      <c r="J4" s="137"/>
      <c r="K4" s="137"/>
      <c r="L4" s="137"/>
      <c r="M4" s="137"/>
      <c r="N4" s="137"/>
      <c r="O4" s="137"/>
      <c r="P4" s="211"/>
      <c r="Q4" s="211"/>
      <c r="R4" s="211"/>
      <c r="S4" s="211"/>
      <c r="T4" s="71"/>
      <c r="U4" s="71"/>
      <c r="V4" s="71"/>
      <c r="W4" s="71"/>
      <c r="X4" s="71"/>
      <c r="Y4" s="71"/>
      <c r="Z4" s="71"/>
    </row>
    <row r="5" spans="1:26" ht="15">
      <c r="A5" s="71"/>
      <c r="B5" s="71"/>
      <c r="C5" s="71"/>
      <c r="D5" s="71"/>
      <c r="E5" s="71"/>
      <c r="F5" s="71"/>
      <c r="G5" s="71"/>
      <c r="H5" s="71"/>
      <c r="I5" s="88"/>
      <c r="J5" s="137"/>
      <c r="K5" s="137"/>
      <c r="L5" s="137"/>
      <c r="M5" s="137"/>
      <c r="N5" s="137"/>
      <c r="O5" s="137"/>
      <c r="P5" s="185"/>
      <c r="Q5" s="185"/>
      <c r="R5" s="185"/>
      <c r="S5" s="137"/>
      <c r="T5" s="71"/>
      <c r="U5" s="71"/>
      <c r="V5" s="71"/>
      <c r="W5" s="71"/>
      <c r="X5" s="71"/>
      <c r="Y5" s="71"/>
      <c r="Z5" s="71"/>
    </row>
    <row r="6" spans="1:26" ht="15">
      <c r="A6" s="222" t="s">
        <v>172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5.75" thickBo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</row>
    <row r="8" spans="1:26" ht="124.5" customHeight="1" thickBot="1">
      <c r="A8" s="48" t="s">
        <v>0</v>
      </c>
      <c r="B8" s="224" t="s">
        <v>1</v>
      </c>
      <c r="C8" s="225"/>
      <c r="D8" s="225"/>
      <c r="E8" s="225"/>
      <c r="F8" s="225"/>
      <c r="G8" s="225"/>
      <c r="H8" s="225"/>
      <c r="I8" s="226"/>
      <c r="J8" s="49" t="s">
        <v>2</v>
      </c>
      <c r="K8" s="50" t="s">
        <v>3</v>
      </c>
      <c r="L8" s="51" t="s">
        <v>4</v>
      </c>
      <c r="M8" s="52" t="s">
        <v>5</v>
      </c>
      <c r="N8" s="52" t="s">
        <v>5</v>
      </c>
      <c r="O8" s="53" t="s">
        <v>6</v>
      </c>
      <c r="P8" s="54" t="s">
        <v>166</v>
      </c>
      <c r="Q8" s="54" t="s">
        <v>7</v>
      </c>
      <c r="R8" s="54" t="s">
        <v>183</v>
      </c>
      <c r="S8" s="54" t="s">
        <v>8</v>
      </c>
      <c r="T8" s="139"/>
      <c r="U8" s="139"/>
      <c r="V8" s="139"/>
      <c r="W8" s="139"/>
      <c r="X8" s="139"/>
      <c r="Y8" s="139"/>
      <c r="Z8" s="139"/>
    </row>
    <row r="9" spans="1:26" ht="15.75" customHeight="1" thickBot="1">
      <c r="A9" s="55">
        <v>1</v>
      </c>
      <c r="B9" s="227">
        <v>2</v>
      </c>
      <c r="C9" s="228"/>
      <c r="D9" s="228"/>
      <c r="E9" s="228"/>
      <c r="F9" s="228"/>
      <c r="G9" s="228"/>
      <c r="H9" s="228"/>
      <c r="I9" s="229"/>
      <c r="J9" s="56">
        <v>3</v>
      </c>
      <c r="K9" s="57">
        <v>4</v>
      </c>
      <c r="L9" s="57">
        <v>5</v>
      </c>
      <c r="M9" s="57">
        <v>4</v>
      </c>
      <c r="N9" s="57"/>
      <c r="O9" s="57">
        <v>6</v>
      </c>
      <c r="P9" s="186">
        <v>4</v>
      </c>
      <c r="Q9" s="186">
        <v>5</v>
      </c>
      <c r="R9" s="186">
        <v>6</v>
      </c>
      <c r="S9" s="58">
        <v>7</v>
      </c>
      <c r="T9" s="139"/>
      <c r="U9" s="139"/>
      <c r="V9" s="139"/>
      <c r="W9" s="139"/>
      <c r="X9" s="139"/>
      <c r="Y9" s="139"/>
      <c r="Z9" s="139"/>
    </row>
    <row r="10" spans="1:26" ht="15">
      <c r="A10" s="59">
        <v>1</v>
      </c>
      <c r="B10" s="1" t="s">
        <v>9</v>
      </c>
      <c r="C10" s="135" t="s">
        <v>10</v>
      </c>
      <c r="D10" s="2" t="s">
        <v>11</v>
      </c>
      <c r="E10" s="218" t="s">
        <v>12</v>
      </c>
      <c r="F10" s="219"/>
      <c r="G10" s="2" t="s">
        <v>11</v>
      </c>
      <c r="H10" s="2" t="s">
        <v>13</v>
      </c>
      <c r="I10" s="3" t="s">
        <v>9</v>
      </c>
      <c r="J10" s="60" t="s">
        <v>14</v>
      </c>
      <c r="K10" s="61" t="e">
        <f>SUM(K12,K15,K20,K24,K26,#REF!,K33,K35,K40,)</f>
        <v>#REF!</v>
      </c>
      <c r="L10" s="61" t="e">
        <f>SUM(L12,L15,L20,L24,L26,#REF!,L33,L35,L40,)</f>
        <v>#REF!</v>
      </c>
      <c r="M10" s="61" t="e">
        <f>SUM(M12,M15,M20,M24,M26,#REF!,M33,M35,M40,)</f>
        <v>#REF!</v>
      </c>
      <c r="N10" s="61" t="e">
        <f>SUM(N12,N15,N20,N24,N26,#REF!,N33,N35,N40,)</f>
        <v>#REF!</v>
      </c>
      <c r="O10" s="62" t="e">
        <f>SUM(O12,O15,O20,O24,O26,#REF!,O33,O35,O40,)</f>
        <v>#REF!</v>
      </c>
      <c r="P10" s="187">
        <f>SUM(P11+P13+P15+P20+P24+P26+P33+P35+P38)</f>
        <v>73815.90000000001</v>
      </c>
      <c r="Q10" s="187">
        <f>SUM(Q11+Q13+Q15+Q20+Q24+Q26+Q33+Q35+Q38)</f>
        <v>305947.2</v>
      </c>
      <c r="R10" s="187">
        <f>SUM(R11+R13+R15+R20+R24+R26+R33+R35+R38+R44+R53)</f>
        <v>52391.899999999994</v>
      </c>
      <c r="S10" s="63">
        <f>SUM(R10/Q10*100)</f>
        <v>17.124490761804648</v>
      </c>
      <c r="T10" s="139"/>
      <c r="U10" s="139"/>
      <c r="V10" s="139"/>
      <c r="W10" s="139"/>
      <c r="X10" s="139"/>
      <c r="Y10" s="139"/>
      <c r="Z10" s="139"/>
    </row>
    <row r="11" spans="1:26" ht="15">
      <c r="A11" s="64">
        <v>2</v>
      </c>
      <c r="B11" s="133" t="s">
        <v>9</v>
      </c>
      <c r="C11" s="133" t="s">
        <v>10</v>
      </c>
      <c r="D11" s="4" t="s">
        <v>15</v>
      </c>
      <c r="E11" s="220" t="s">
        <v>12</v>
      </c>
      <c r="F11" s="221"/>
      <c r="G11" s="4" t="s">
        <v>11</v>
      </c>
      <c r="H11" s="4" t="s">
        <v>13</v>
      </c>
      <c r="I11" s="5" t="s">
        <v>9</v>
      </c>
      <c r="J11" s="65" t="s">
        <v>16</v>
      </c>
      <c r="K11" s="66">
        <f>K12</f>
        <v>21241.3</v>
      </c>
      <c r="L11" s="66">
        <f>L12</f>
        <v>15920.9</v>
      </c>
      <c r="M11" s="66">
        <f>M12</f>
        <v>0</v>
      </c>
      <c r="N11" s="66">
        <f>N12</f>
        <v>21240</v>
      </c>
      <c r="O11" s="67">
        <f>O12</f>
        <v>21870</v>
      </c>
      <c r="P11" s="187">
        <f>SUM(P12)</f>
        <v>36950</v>
      </c>
      <c r="Q11" s="187">
        <f>SUM(Q12)</f>
        <v>36950</v>
      </c>
      <c r="R11" s="187">
        <f>SUM(R12)</f>
        <v>26306.7</v>
      </c>
      <c r="S11" s="68">
        <f>SUM(R11/Q11*100)</f>
        <v>71.19539918809203</v>
      </c>
      <c r="T11" s="139"/>
      <c r="U11" s="139"/>
      <c r="V11" s="139"/>
      <c r="W11" s="139"/>
      <c r="X11" s="139"/>
      <c r="Y11" s="139"/>
      <c r="Z11" s="139"/>
    </row>
    <row r="12" spans="1:26" ht="15">
      <c r="A12" s="64">
        <v>3</v>
      </c>
      <c r="B12" s="6" t="s">
        <v>9</v>
      </c>
      <c r="C12" s="134" t="s">
        <v>10</v>
      </c>
      <c r="D12" s="7" t="s">
        <v>15</v>
      </c>
      <c r="E12" s="205" t="s">
        <v>17</v>
      </c>
      <c r="F12" s="206"/>
      <c r="G12" s="7" t="s">
        <v>15</v>
      </c>
      <c r="H12" s="7" t="s">
        <v>13</v>
      </c>
      <c r="I12" s="8" t="s">
        <v>18</v>
      </c>
      <c r="J12" s="69" t="s">
        <v>19</v>
      </c>
      <c r="K12" s="70">
        <v>21241.3</v>
      </c>
      <c r="L12" s="70">
        <v>15920.9</v>
      </c>
      <c r="M12" s="71"/>
      <c r="N12" s="70">
        <v>21240</v>
      </c>
      <c r="O12" s="72">
        <v>21870</v>
      </c>
      <c r="P12" s="180">
        <v>36950</v>
      </c>
      <c r="Q12" s="180">
        <v>36950</v>
      </c>
      <c r="R12" s="177">
        <v>26306.7</v>
      </c>
      <c r="S12" s="73">
        <f aca="true" t="shared" si="0" ref="S12:S20">SUM(R12/Q12*100)</f>
        <v>71.19539918809203</v>
      </c>
      <c r="T12" s="139"/>
      <c r="U12" s="139"/>
      <c r="V12" s="139"/>
      <c r="W12" s="139"/>
      <c r="X12" s="139"/>
      <c r="Y12" s="139"/>
      <c r="Z12" s="139"/>
    </row>
    <row r="13" spans="1:26" ht="25.5">
      <c r="A13" s="64">
        <v>4</v>
      </c>
      <c r="B13" s="9" t="s">
        <v>9</v>
      </c>
      <c r="C13" s="133" t="s">
        <v>10</v>
      </c>
      <c r="D13" s="4" t="s">
        <v>20</v>
      </c>
      <c r="E13" s="220" t="s">
        <v>12</v>
      </c>
      <c r="F13" s="221"/>
      <c r="G13" s="4" t="s">
        <v>11</v>
      </c>
      <c r="H13" s="4" t="s">
        <v>13</v>
      </c>
      <c r="I13" s="5" t="s">
        <v>9</v>
      </c>
      <c r="J13" s="65" t="s">
        <v>21</v>
      </c>
      <c r="K13" s="74"/>
      <c r="L13" s="74"/>
      <c r="M13" s="75"/>
      <c r="N13" s="74"/>
      <c r="O13" s="76"/>
      <c r="P13" s="187">
        <f>SUM(P14)</f>
        <v>18600.8</v>
      </c>
      <c r="Q13" s="187">
        <f>SUM(Q14)</f>
        <v>18600.8</v>
      </c>
      <c r="R13" s="187">
        <f>SUM(R14)</f>
        <v>16547.6</v>
      </c>
      <c r="S13" s="68">
        <f t="shared" si="0"/>
        <v>88.96176508537266</v>
      </c>
      <c r="T13" s="139"/>
      <c r="U13" s="139"/>
      <c r="V13" s="139"/>
      <c r="W13" s="139"/>
      <c r="X13" s="139"/>
      <c r="Y13" s="139"/>
      <c r="Z13" s="139"/>
    </row>
    <row r="14" spans="1:26" ht="25.5">
      <c r="A14" s="77">
        <v>5</v>
      </c>
      <c r="B14" s="6" t="s">
        <v>9</v>
      </c>
      <c r="C14" s="10" t="s">
        <v>10</v>
      </c>
      <c r="D14" s="11" t="s">
        <v>20</v>
      </c>
      <c r="E14" s="12" t="s">
        <v>22</v>
      </c>
      <c r="F14" s="10" t="s">
        <v>9</v>
      </c>
      <c r="G14" s="11" t="s">
        <v>15</v>
      </c>
      <c r="H14" s="11" t="s">
        <v>13</v>
      </c>
      <c r="I14" s="13" t="s">
        <v>18</v>
      </c>
      <c r="J14" s="78" t="s">
        <v>23</v>
      </c>
      <c r="K14" s="79"/>
      <c r="L14" s="79"/>
      <c r="M14" s="71"/>
      <c r="N14" s="79"/>
      <c r="O14" s="80"/>
      <c r="P14" s="182">
        <v>18600.8</v>
      </c>
      <c r="Q14" s="182">
        <v>18600.8</v>
      </c>
      <c r="R14" s="182">
        <v>16547.6</v>
      </c>
      <c r="S14" s="81">
        <f t="shared" si="0"/>
        <v>88.96176508537266</v>
      </c>
      <c r="T14" s="139"/>
      <c r="U14" s="139"/>
      <c r="V14" s="139"/>
      <c r="W14" s="139"/>
      <c r="X14" s="139"/>
      <c r="Y14" s="139"/>
      <c r="Z14" s="139"/>
    </row>
    <row r="15" spans="1:26" ht="15">
      <c r="A15" s="64">
        <v>6</v>
      </c>
      <c r="B15" s="133" t="s">
        <v>9</v>
      </c>
      <c r="C15" s="133" t="s">
        <v>10</v>
      </c>
      <c r="D15" s="4" t="s">
        <v>24</v>
      </c>
      <c r="E15" s="202" t="s">
        <v>12</v>
      </c>
      <c r="F15" s="203"/>
      <c r="G15" s="4" t="s">
        <v>11</v>
      </c>
      <c r="H15" s="4" t="s">
        <v>13</v>
      </c>
      <c r="I15" s="5" t="s">
        <v>9</v>
      </c>
      <c r="J15" s="65" t="s">
        <v>25</v>
      </c>
      <c r="K15" s="66">
        <f>SUM(K17:K18)</f>
        <v>762</v>
      </c>
      <c r="L15" s="66">
        <f>SUM(L17:L18)</f>
        <v>762.3</v>
      </c>
      <c r="M15" s="66">
        <f>SUM(M17:M18)</f>
        <v>0</v>
      </c>
      <c r="N15" s="66">
        <f>SUM(N17:N18)</f>
        <v>792</v>
      </c>
      <c r="O15" s="67">
        <f>SUM(O17:O18)</f>
        <v>815</v>
      </c>
      <c r="P15" s="187">
        <f>SUM(P16:P19)</f>
        <v>7160</v>
      </c>
      <c r="Q15" s="187">
        <f>SUM(Q16:Q19)</f>
        <v>7160</v>
      </c>
      <c r="R15" s="188">
        <f>SUM(R16:R19)</f>
        <v>3364.9</v>
      </c>
      <c r="S15" s="68">
        <f t="shared" si="0"/>
        <v>46.995810055865924</v>
      </c>
      <c r="T15" s="139"/>
      <c r="U15" s="139"/>
      <c r="V15" s="139"/>
      <c r="W15" s="139"/>
      <c r="X15" s="139"/>
      <c r="Y15" s="139"/>
      <c r="Z15" s="139"/>
    </row>
    <row r="16" spans="1:26" ht="25.5">
      <c r="A16" s="64">
        <v>7</v>
      </c>
      <c r="B16" s="14" t="s">
        <v>9</v>
      </c>
      <c r="C16" s="134" t="s">
        <v>10</v>
      </c>
      <c r="D16" s="7" t="s">
        <v>24</v>
      </c>
      <c r="E16" s="205" t="s">
        <v>26</v>
      </c>
      <c r="F16" s="206" t="s">
        <v>9</v>
      </c>
      <c r="G16" s="7" t="s">
        <v>11</v>
      </c>
      <c r="H16" s="7" t="s">
        <v>13</v>
      </c>
      <c r="I16" s="8" t="s">
        <v>18</v>
      </c>
      <c r="J16" s="69" t="s">
        <v>27</v>
      </c>
      <c r="K16" s="66"/>
      <c r="L16" s="66"/>
      <c r="M16" s="82"/>
      <c r="N16" s="66"/>
      <c r="O16" s="67"/>
      <c r="P16" s="180">
        <v>6700</v>
      </c>
      <c r="Q16" s="180">
        <v>6700</v>
      </c>
      <c r="R16" s="189">
        <v>3123.1</v>
      </c>
      <c r="S16" s="73">
        <f>SUM(R16/Q16*100)</f>
        <v>46.613432835820895</v>
      </c>
      <c r="T16" s="139"/>
      <c r="U16" s="139"/>
      <c r="V16" s="139"/>
      <c r="W16" s="139"/>
      <c r="X16" s="139"/>
      <c r="Y16" s="139"/>
      <c r="Z16" s="139"/>
    </row>
    <row r="17" spans="1:26" ht="15">
      <c r="A17" s="64">
        <v>8</v>
      </c>
      <c r="B17" s="6" t="s">
        <v>9</v>
      </c>
      <c r="C17" s="134" t="s">
        <v>10</v>
      </c>
      <c r="D17" s="7" t="s">
        <v>24</v>
      </c>
      <c r="E17" s="205" t="s">
        <v>28</v>
      </c>
      <c r="F17" s="206"/>
      <c r="G17" s="7" t="s">
        <v>22</v>
      </c>
      <c r="H17" s="7" t="s">
        <v>13</v>
      </c>
      <c r="I17" s="8" t="s">
        <v>18</v>
      </c>
      <c r="J17" s="69" t="s">
        <v>29</v>
      </c>
      <c r="K17" s="70">
        <v>750</v>
      </c>
      <c r="L17" s="70">
        <v>751</v>
      </c>
      <c r="M17" s="71"/>
      <c r="N17" s="70">
        <v>790</v>
      </c>
      <c r="O17" s="72">
        <v>810</v>
      </c>
      <c r="P17" s="180">
        <v>0</v>
      </c>
      <c r="Q17" s="180">
        <v>0</v>
      </c>
      <c r="R17" s="177">
        <v>-15</v>
      </c>
      <c r="S17" s="73">
        <v>0</v>
      </c>
      <c r="T17" s="139"/>
      <c r="U17" s="139"/>
      <c r="V17" s="139"/>
      <c r="W17" s="139"/>
      <c r="X17" s="139"/>
      <c r="Y17" s="139"/>
      <c r="Z17" s="139"/>
    </row>
    <row r="18" spans="1:26" ht="15">
      <c r="A18" s="64">
        <v>9</v>
      </c>
      <c r="B18" s="134" t="s">
        <v>9</v>
      </c>
      <c r="C18" s="134" t="s">
        <v>10</v>
      </c>
      <c r="D18" s="7" t="s">
        <v>24</v>
      </c>
      <c r="E18" s="205" t="s">
        <v>30</v>
      </c>
      <c r="F18" s="206"/>
      <c r="G18" s="7" t="s">
        <v>15</v>
      </c>
      <c r="H18" s="7" t="s">
        <v>13</v>
      </c>
      <c r="I18" s="8" t="s">
        <v>18</v>
      </c>
      <c r="J18" s="69" t="s">
        <v>31</v>
      </c>
      <c r="K18" s="79">
        <v>12</v>
      </c>
      <c r="L18" s="79">
        <v>11.3</v>
      </c>
      <c r="M18" s="71"/>
      <c r="N18" s="70">
        <v>2</v>
      </c>
      <c r="O18" s="72">
        <v>5</v>
      </c>
      <c r="P18" s="180">
        <v>0</v>
      </c>
      <c r="Q18" s="180">
        <v>0</v>
      </c>
      <c r="R18" s="177">
        <v>0</v>
      </c>
      <c r="S18" s="73">
        <v>0</v>
      </c>
      <c r="T18" s="139"/>
      <c r="U18" s="139"/>
      <c r="V18" s="139"/>
      <c r="W18" s="139"/>
      <c r="X18" s="139"/>
      <c r="Y18" s="139"/>
      <c r="Z18" s="139"/>
    </row>
    <row r="19" spans="1:26" ht="25.5">
      <c r="A19" s="64">
        <v>10</v>
      </c>
      <c r="B19" s="14" t="s">
        <v>9</v>
      </c>
      <c r="C19" s="134" t="s">
        <v>10</v>
      </c>
      <c r="D19" s="7" t="s">
        <v>24</v>
      </c>
      <c r="E19" s="205" t="s">
        <v>32</v>
      </c>
      <c r="F19" s="209"/>
      <c r="G19" s="7" t="s">
        <v>22</v>
      </c>
      <c r="H19" s="7" t="s">
        <v>13</v>
      </c>
      <c r="I19" s="8" t="s">
        <v>18</v>
      </c>
      <c r="J19" s="69" t="s">
        <v>33</v>
      </c>
      <c r="K19" s="79"/>
      <c r="L19" s="79"/>
      <c r="M19" s="71"/>
      <c r="N19" s="70"/>
      <c r="O19" s="72"/>
      <c r="P19" s="180">
        <v>460</v>
      </c>
      <c r="Q19" s="180">
        <v>460</v>
      </c>
      <c r="R19" s="177">
        <v>256.8</v>
      </c>
      <c r="S19" s="73">
        <f t="shared" si="0"/>
        <v>55.826086956521735</v>
      </c>
      <c r="T19" s="139"/>
      <c r="U19" s="139"/>
      <c r="V19" s="139"/>
      <c r="W19" s="139"/>
      <c r="X19" s="139"/>
      <c r="Y19" s="139"/>
      <c r="Z19" s="139"/>
    </row>
    <row r="20" spans="1:26" ht="15">
      <c r="A20" s="64">
        <v>11</v>
      </c>
      <c r="B20" s="15" t="s">
        <v>9</v>
      </c>
      <c r="C20" s="133" t="s">
        <v>10</v>
      </c>
      <c r="D20" s="4" t="s">
        <v>34</v>
      </c>
      <c r="E20" s="202" t="s">
        <v>12</v>
      </c>
      <c r="F20" s="203"/>
      <c r="G20" s="4" t="s">
        <v>11</v>
      </c>
      <c r="H20" s="4" t="s">
        <v>13</v>
      </c>
      <c r="I20" s="5" t="s">
        <v>9</v>
      </c>
      <c r="J20" s="65" t="s">
        <v>35</v>
      </c>
      <c r="K20" s="83">
        <f>SUM(K21:K22)</f>
        <v>1050</v>
      </c>
      <c r="L20" s="83">
        <f>SUM(L21:L22)</f>
        <v>820.4</v>
      </c>
      <c r="M20" s="83">
        <f>SUM(M21:M22)</f>
        <v>0</v>
      </c>
      <c r="N20" s="83">
        <f>SUM(N21:N22)</f>
        <v>980</v>
      </c>
      <c r="O20" s="84">
        <f>SUM(O21:O22)</f>
        <v>1000</v>
      </c>
      <c r="P20" s="179">
        <f>SUM(P21+P22+P23)</f>
        <v>3230</v>
      </c>
      <c r="Q20" s="179">
        <f>SUM(Q21+Q22+Q23)</f>
        <v>3230</v>
      </c>
      <c r="R20" s="179">
        <f>SUM(R21+R22+R23)</f>
        <v>965.1999999999999</v>
      </c>
      <c r="S20" s="85">
        <f t="shared" si="0"/>
        <v>29.88235294117647</v>
      </c>
      <c r="T20" s="139"/>
      <c r="U20" s="139"/>
      <c r="V20" s="139"/>
      <c r="W20" s="139"/>
      <c r="X20" s="139"/>
      <c r="Y20" s="139"/>
      <c r="Z20" s="139"/>
    </row>
    <row r="21" spans="1:26" ht="25.5">
      <c r="A21" s="64">
        <v>12</v>
      </c>
      <c r="B21" s="134" t="s">
        <v>9</v>
      </c>
      <c r="C21" s="134" t="s">
        <v>10</v>
      </c>
      <c r="D21" s="7" t="s">
        <v>34</v>
      </c>
      <c r="E21" s="205" t="s">
        <v>36</v>
      </c>
      <c r="F21" s="206"/>
      <c r="G21" s="7" t="s">
        <v>37</v>
      </c>
      <c r="H21" s="7" t="s">
        <v>13</v>
      </c>
      <c r="I21" s="8" t="s">
        <v>18</v>
      </c>
      <c r="J21" s="69" t="s">
        <v>38</v>
      </c>
      <c r="K21" s="79">
        <v>300</v>
      </c>
      <c r="L21" s="79">
        <v>182.5</v>
      </c>
      <c r="M21" s="71"/>
      <c r="N21" s="70">
        <v>300</v>
      </c>
      <c r="O21" s="72">
        <v>300</v>
      </c>
      <c r="P21" s="180">
        <v>580</v>
      </c>
      <c r="Q21" s="180">
        <v>580</v>
      </c>
      <c r="R21" s="177">
        <v>165.4</v>
      </c>
      <c r="S21" s="73">
        <f aca="true" t="shared" si="1" ref="S21:S42">SUM(R21/Q21*100)</f>
        <v>28.51724137931035</v>
      </c>
      <c r="T21" s="139"/>
      <c r="U21" s="139"/>
      <c r="V21" s="139"/>
      <c r="W21" s="139"/>
      <c r="X21" s="139"/>
      <c r="Y21" s="139"/>
      <c r="Z21" s="139"/>
    </row>
    <row r="22" spans="1:26" ht="25.5">
      <c r="A22" s="64">
        <v>13</v>
      </c>
      <c r="B22" s="14" t="s">
        <v>9</v>
      </c>
      <c r="C22" s="134" t="s">
        <v>10</v>
      </c>
      <c r="D22" s="7" t="s">
        <v>34</v>
      </c>
      <c r="E22" s="205" t="s">
        <v>39</v>
      </c>
      <c r="F22" s="206"/>
      <c r="G22" s="7" t="s">
        <v>37</v>
      </c>
      <c r="H22" s="7" t="s">
        <v>13</v>
      </c>
      <c r="I22" s="8" t="s">
        <v>18</v>
      </c>
      <c r="J22" s="86" t="s">
        <v>40</v>
      </c>
      <c r="K22" s="87">
        <v>750</v>
      </c>
      <c r="L22" s="87">
        <v>637.9</v>
      </c>
      <c r="M22" s="88"/>
      <c r="N22" s="70">
        <v>680</v>
      </c>
      <c r="O22" s="72">
        <v>700</v>
      </c>
      <c r="P22" s="190">
        <v>1500</v>
      </c>
      <c r="Q22" s="190">
        <v>1500</v>
      </c>
      <c r="R22" s="177">
        <v>700.3</v>
      </c>
      <c r="S22" s="73">
        <f t="shared" si="1"/>
        <v>46.68666666666667</v>
      </c>
      <c r="T22" s="139"/>
      <c r="U22" s="139"/>
      <c r="V22" s="139"/>
      <c r="W22" s="139"/>
      <c r="X22" s="139"/>
      <c r="Y22" s="139"/>
      <c r="Z22" s="139"/>
    </row>
    <row r="23" spans="1:26" ht="32.25" customHeight="1">
      <c r="A23" s="64">
        <v>14</v>
      </c>
      <c r="B23" s="6" t="s">
        <v>9</v>
      </c>
      <c r="C23" s="134" t="s">
        <v>10</v>
      </c>
      <c r="D23" s="7" t="s">
        <v>34</v>
      </c>
      <c r="E23" s="205" t="s">
        <v>41</v>
      </c>
      <c r="F23" s="209"/>
      <c r="G23" s="7" t="s">
        <v>37</v>
      </c>
      <c r="H23" s="7" t="s">
        <v>13</v>
      </c>
      <c r="I23" s="8" t="s">
        <v>18</v>
      </c>
      <c r="J23" s="86" t="s">
        <v>42</v>
      </c>
      <c r="K23" s="87"/>
      <c r="L23" s="87"/>
      <c r="M23" s="88"/>
      <c r="N23" s="70"/>
      <c r="O23" s="72"/>
      <c r="P23" s="190">
        <v>1150</v>
      </c>
      <c r="Q23" s="190">
        <v>1150</v>
      </c>
      <c r="R23" s="177">
        <v>99.5</v>
      </c>
      <c r="S23" s="73">
        <f t="shared" si="1"/>
        <v>8.652173913043478</v>
      </c>
      <c r="T23" s="139"/>
      <c r="U23" s="139"/>
      <c r="V23" s="139"/>
      <c r="W23" s="139"/>
      <c r="X23" s="139"/>
      <c r="Y23" s="139"/>
      <c r="Z23" s="139"/>
    </row>
    <row r="24" spans="1:26" ht="15">
      <c r="A24" s="64">
        <v>15</v>
      </c>
      <c r="B24" s="133" t="s">
        <v>9</v>
      </c>
      <c r="C24" s="133" t="s">
        <v>10</v>
      </c>
      <c r="D24" s="4" t="s">
        <v>43</v>
      </c>
      <c r="E24" s="202" t="s">
        <v>12</v>
      </c>
      <c r="F24" s="203"/>
      <c r="G24" s="4" t="s">
        <v>11</v>
      </c>
      <c r="H24" s="4" t="s">
        <v>13</v>
      </c>
      <c r="I24" s="5" t="s">
        <v>9</v>
      </c>
      <c r="J24" s="89" t="s">
        <v>44</v>
      </c>
      <c r="K24" s="83">
        <v>25</v>
      </c>
      <c r="L24" s="83">
        <v>43.2</v>
      </c>
      <c r="M24" s="90"/>
      <c r="N24" s="91">
        <v>53</v>
      </c>
      <c r="O24" s="92">
        <v>40</v>
      </c>
      <c r="P24" s="179">
        <f>SUM(P25)</f>
        <v>750</v>
      </c>
      <c r="Q24" s="179">
        <f>SUM(Q25)</f>
        <v>750</v>
      </c>
      <c r="R24" s="176">
        <f>SUM(R25)</f>
        <v>673</v>
      </c>
      <c r="S24" s="93">
        <f t="shared" si="1"/>
        <v>89.73333333333333</v>
      </c>
      <c r="T24" s="139"/>
      <c r="U24" s="139"/>
      <c r="V24" s="139"/>
      <c r="W24" s="139"/>
      <c r="X24" s="139"/>
      <c r="Y24" s="139"/>
      <c r="Z24" s="139"/>
    </row>
    <row r="25" spans="1:26" ht="50.25" customHeight="1">
      <c r="A25" s="64">
        <v>16</v>
      </c>
      <c r="B25" s="133" t="s">
        <v>9</v>
      </c>
      <c r="C25" s="133" t="s">
        <v>10</v>
      </c>
      <c r="D25" s="4" t="s">
        <v>43</v>
      </c>
      <c r="E25" s="202" t="s">
        <v>30</v>
      </c>
      <c r="F25" s="203"/>
      <c r="G25" s="4" t="s">
        <v>15</v>
      </c>
      <c r="H25" s="4" t="s">
        <v>13</v>
      </c>
      <c r="I25" s="5" t="s">
        <v>18</v>
      </c>
      <c r="J25" s="156" t="s">
        <v>140</v>
      </c>
      <c r="K25" s="83"/>
      <c r="L25" s="83"/>
      <c r="M25" s="90"/>
      <c r="N25" s="91"/>
      <c r="O25" s="92"/>
      <c r="P25" s="180">
        <v>750</v>
      </c>
      <c r="Q25" s="180">
        <v>750</v>
      </c>
      <c r="R25" s="189">
        <v>673</v>
      </c>
      <c r="S25" s="73">
        <f t="shared" si="1"/>
        <v>89.73333333333333</v>
      </c>
      <c r="T25" s="139"/>
      <c r="U25" s="139"/>
      <c r="V25" s="139"/>
      <c r="W25" s="139"/>
      <c r="X25" s="139"/>
      <c r="Y25" s="139"/>
      <c r="Z25" s="139"/>
    </row>
    <row r="26" spans="1:26" ht="25.5">
      <c r="A26" s="64">
        <v>17</v>
      </c>
      <c r="B26" s="133" t="s">
        <v>9</v>
      </c>
      <c r="C26" s="133" t="s">
        <v>10</v>
      </c>
      <c r="D26" s="4" t="s">
        <v>45</v>
      </c>
      <c r="E26" s="202" t="s">
        <v>12</v>
      </c>
      <c r="F26" s="203"/>
      <c r="G26" s="4" t="s">
        <v>11</v>
      </c>
      <c r="H26" s="4" t="s">
        <v>13</v>
      </c>
      <c r="I26" s="5" t="s">
        <v>9</v>
      </c>
      <c r="J26" s="89" t="s">
        <v>46</v>
      </c>
      <c r="K26" s="83">
        <f>SUM(K27:K27)</f>
        <v>445</v>
      </c>
      <c r="L26" s="83">
        <f>SUM(L27:L27)</f>
        <v>343.2</v>
      </c>
      <c r="M26" s="83">
        <f>SUM(M27:M27)</f>
        <v>0</v>
      </c>
      <c r="N26" s="83">
        <f>SUM(N27:N27)</f>
        <v>350</v>
      </c>
      <c r="O26" s="84">
        <f>SUM(O27:O27)</f>
        <v>350</v>
      </c>
      <c r="P26" s="179">
        <f>SUM(P27:P32)</f>
        <v>4022.9999999999995</v>
      </c>
      <c r="Q26" s="179">
        <f>SUM(Q27:Q32)</f>
        <v>4022.9999999999995</v>
      </c>
      <c r="R26" s="179">
        <f>SUM(R27:R32)</f>
        <v>3863.1</v>
      </c>
      <c r="S26" s="85">
        <f>SUM(R26/Q26*100)</f>
        <v>96.02535421327369</v>
      </c>
      <c r="T26" s="139"/>
      <c r="U26" s="139"/>
      <c r="V26" s="139"/>
      <c r="W26" s="139"/>
      <c r="X26" s="139"/>
      <c r="Y26" s="139"/>
      <c r="Z26" s="139"/>
    </row>
    <row r="27" spans="1:30" ht="69.75" customHeight="1">
      <c r="A27" s="64">
        <v>18</v>
      </c>
      <c r="B27" s="134" t="s">
        <v>9</v>
      </c>
      <c r="C27" s="134" t="s">
        <v>10</v>
      </c>
      <c r="D27" s="7" t="s">
        <v>45</v>
      </c>
      <c r="E27" s="205" t="s">
        <v>47</v>
      </c>
      <c r="F27" s="206"/>
      <c r="G27" s="7" t="s">
        <v>37</v>
      </c>
      <c r="H27" s="7" t="s">
        <v>48</v>
      </c>
      <c r="I27" s="8" t="s">
        <v>49</v>
      </c>
      <c r="J27" s="94" t="s">
        <v>50</v>
      </c>
      <c r="K27" s="87">
        <v>445</v>
      </c>
      <c r="L27" s="87">
        <v>343.2</v>
      </c>
      <c r="M27" s="95"/>
      <c r="N27" s="70">
        <v>350</v>
      </c>
      <c r="O27" s="72">
        <v>350</v>
      </c>
      <c r="P27" s="190">
        <v>1845.3</v>
      </c>
      <c r="Q27" s="190">
        <v>1845.3</v>
      </c>
      <c r="R27" s="177">
        <v>2395</v>
      </c>
      <c r="S27" s="73">
        <f t="shared" si="1"/>
        <v>129.7891941689698</v>
      </c>
      <c r="T27" s="139"/>
      <c r="U27" s="139"/>
      <c r="V27" s="139"/>
      <c r="W27" s="139"/>
      <c r="X27" s="139"/>
      <c r="Y27" s="139"/>
      <c r="Z27" s="139"/>
      <c r="AD27" s="155"/>
    </row>
    <row r="28" spans="1:26" ht="70.5" customHeight="1">
      <c r="A28" s="64">
        <v>19</v>
      </c>
      <c r="B28" s="134" t="s">
        <v>9</v>
      </c>
      <c r="C28" s="134" t="s">
        <v>10</v>
      </c>
      <c r="D28" s="7" t="s">
        <v>45</v>
      </c>
      <c r="E28" s="205" t="s">
        <v>51</v>
      </c>
      <c r="F28" s="209"/>
      <c r="G28" s="7" t="s">
        <v>37</v>
      </c>
      <c r="H28" s="7" t="s">
        <v>52</v>
      </c>
      <c r="I28" s="8" t="s">
        <v>49</v>
      </c>
      <c r="J28" s="122" t="s">
        <v>141</v>
      </c>
      <c r="K28" s="87"/>
      <c r="L28" s="87"/>
      <c r="M28" s="95"/>
      <c r="N28" s="70"/>
      <c r="O28" s="72"/>
      <c r="P28" s="190">
        <v>1227.6</v>
      </c>
      <c r="Q28" s="190">
        <v>1227.6</v>
      </c>
      <c r="R28" s="177">
        <v>859.6</v>
      </c>
      <c r="S28" s="73">
        <f>SUM(R28/Q28*100)</f>
        <v>70.02280873248617</v>
      </c>
      <c r="T28" s="139"/>
      <c r="U28" s="139"/>
      <c r="V28" s="139"/>
      <c r="W28" s="139"/>
      <c r="X28" s="139"/>
      <c r="Y28" s="139"/>
      <c r="Z28" s="139"/>
    </row>
    <row r="29" spans="1:26" ht="70.5" customHeight="1">
      <c r="A29" s="64">
        <v>20</v>
      </c>
      <c r="B29" s="134" t="s">
        <v>9</v>
      </c>
      <c r="C29" s="134" t="s">
        <v>10</v>
      </c>
      <c r="D29" s="7" t="s">
        <v>45</v>
      </c>
      <c r="E29" s="205" t="s">
        <v>130</v>
      </c>
      <c r="F29" s="209"/>
      <c r="G29" s="7" t="s">
        <v>37</v>
      </c>
      <c r="H29" s="7" t="s">
        <v>13</v>
      </c>
      <c r="I29" s="8" t="s">
        <v>49</v>
      </c>
      <c r="J29" s="122" t="s">
        <v>131</v>
      </c>
      <c r="K29" s="87"/>
      <c r="L29" s="87"/>
      <c r="M29" s="95"/>
      <c r="N29" s="70"/>
      <c r="O29" s="72"/>
      <c r="P29" s="190">
        <v>0.2</v>
      </c>
      <c r="Q29" s="190">
        <v>0.2</v>
      </c>
      <c r="R29" s="177">
        <v>0</v>
      </c>
      <c r="S29" s="73">
        <f t="shared" si="1"/>
        <v>0</v>
      </c>
      <c r="T29" s="139"/>
      <c r="U29" s="139"/>
      <c r="V29" s="139"/>
      <c r="W29" s="139"/>
      <c r="X29" s="139"/>
      <c r="Y29" s="139"/>
      <c r="Z29" s="139"/>
    </row>
    <row r="30" spans="1:26" ht="109.5" customHeight="1">
      <c r="A30" s="64">
        <v>21</v>
      </c>
      <c r="B30" s="134" t="s">
        <v>9</v>
      </c>
      <c r="C30" s="134" t="s">
        <v>10</v>
      </c>
      <c r="D30" s="7" t="s">
        <v>45</v>
      </c>
      <c r="E30" s="205" t="s">
        <v>132</v>
      </c>
      <c r="F30" s="209"/>
      <c r="G30" s="7" t="s">
        <v>37</v>
      </c>
      <c r="H30" s="7" t="s">
        <v>13</v>
      </c>
      <c r="I30" s="8" t="s">
        <v>49</v>
      </c>
      <c r="J30" s="122" t="s">
        <v>133</v>
      </c>
      <c r="K30" s="87"/>
      <c r="L30" s="87"/>
      <c r="M30" s="95"/>
      <c r="N30" s="70"/>
      <c r="O30" s="72"/>
      <c r="P30" s="190">
        <v>1</v>
      </c>
      <c r="Q30" s="190">
        <v>1</v>
      </c>
      <c r="R30" s="177">
        <v>0</v>
      </c>
      <c r="S30" s="73">
        <v>0</v>
      </c>
      <c r="T30" s="139"/>
      <c r="U30" s="139"/>
      <c r="V30" s="139"/>
      <c r="W30" s="139"/>
      <c r="X30" s="139"/>
      <c r="Y30" s="139"/>
      <c r="Z30" s="139"/>
    </row>
    <row r="31" spans="1:26" ht="81.75" customHeight="1">
      <c r="A31" s="64">
        <v>22</v>
      </c>
      <c r="B31" s="134" t="s">
        <v>9</v>
      </c>
      <c r="C31" s="134" t="s">
        <v>10</v>
      </c>
      <c r="D31" s="7" t="s">
        <v>45</v>
      </c>
      <c r="E31" s="205" t="s">
        <v>115</v>
      </c>
      <c r="F31" s="209"/>
      <c r="G31" s="7" t="s">
        <v>37</v>
      </c>
      <c r="H31" s="7" t="s">
        <v>53</v>
      </c>
      <c r="I31" s="8" t="s">
        <v>49</v>
      </c>
      <c r="J31" s="122" t="s">
        <v>142</v>
      </c>
      <c r="K31" s="87"/>
      <c r="L31" s="87"/>
      <c r="M31" s="95"/>
      <c r="N31" s="70"/>
      <c r="O31" s="72"/>
      <c r="P31" s="190">
        <v>929.8</v>
      </c>
      <c r="Q31" s="190">
        <v>929.8</v>
      </c>
      <c r="R31" s="177">
        <v>608.5</v>
      </c>
      <c r="S31" s="73">
        <f>SUM(R31/Q31*100)</f>
        <v>65.44418154441816</v>
      </c>
      <c r="T31" s="139"/>
      <c r="U31" s="139"/>
      <c r="V31" s="139"/>
      <c r="W31" s="139"/>
      <c r="X31" s="139"/>
      <c r="Y31" s="139"/>
      <c r="Z31" s="139"/>
    </row>
    <row r="32" spans="1:26" ht="72.75" customHeight="1">
      <c r="A32" s="64">
        <v>23</v>
      </c>
      <c r="B32" s="134" t="s">
        <v>9</v>
      </c>
      <c r="C32" s="134" t="s">
        <v>10</v>
      </c>
      <c r="D32" s="7" t="s">
        <v>45</v>
      </c>
      <c r="E32" s="205" t="s">
        <v>115</v>
      </c>
      <c r="F32" s="209"/>
      <c r="G32" s="7" t="s">
        <v>37</v>
      </c>
      <c r="H32" s="7" t="s">
        <v>124</v>
      </c>
      <c r="I32" s="8" t="s">
        <v>49</v>
      </c>
      <c r="J32" s="122" t="s">
        <v>125</v>
      </c>
      <c r="K32" s="87"/>
      <c r="L32" s="87"/>
      <c r="M32" s="95"/>
      <c r="N32" s="70"/>
      <c r="O32" s="72"/>
      <c r="P32" s="190">
        <v>19.1</v>
      </c>
      <c r="Q32" s="190">
        <v>19.1</v>
      </c>
      <c r="R32" s="177">
        <v>0</v>
      </c>
      <c r="S32" s="73">
        <f>SUM(R32/Q32*100)</f>
        <v>0</v>
      </c>
      <c r="T32" s="139"/>
      <c r="U32" s="139"/>
      <c r="V32" s="139"/>
      <c r="W32" s="139"/>
      <c r="X32" s="139"/>
      <c r="Y32" s="139"/>
      <c r="Z32" s="139"/>
    </row>
    <row r="33" spans="1:26" ht="15">
      <c r="A33" s="64">
        <v>24</v>
      </c>
      <c r="B33" s="133" t="s">
        <v>9</v>
      </c>
      <c r="C33" s="133" t="s">
        <v>10</v>
      </c>
      <c r="D33" s="4" t="s">
        <v>54</v>
      </c>
      <c r="E33" s="202" t="s">
        <v>12</v>
      </c>
      <c r="F33" s="203"/>
      <c r="G33" s="4" t="s">
        <v>11</v>
      </c>
      <c r="H33" s="4" t="s">
        <v>13</v>
      </c>
      <c r="I33" s="5" t="s">
        <v>9</v>
      </c>
      <c r="J33" s="89" t="s">
        <v>55</v>
      </c>
      <c r="K33" s="83">
        <v>35</v>
      </c>
      <c r="L33" s="83">
        <f>L34</f>
        <v>23.3</v>
      </c>
      <c r="M33" s="83">
        <f>M34</f>
        <v>0</v>
      </c>
      <c r="N33" s="83">
        <f>N34</f>
        <v>25</v>
      </c>
      <c r="O33" s="84">
        <f>O34</f>
        <v>35</v>
      </c>
      <c r="P33" s="191">
        <f>SUM(P34)</f>
        <v>0.5</v>
      </c>
      <c r="Q33" s="179">
        <f>SUM(Q34)</f>
        <v>0.5</v>
      </c>
      <c r="R33" s="179">
        <f>SUM(R34)</f>
        <v>0.2</v>
      </c>
      <c r="S33" s="85">
        <f t="shared" si="1"/>
        <v>40</v>
      </c>
      <c r="T33" s="139"/>
      <c r="U33" s="139"/>
      <c r="V33" s="139"/>
      <c r="W33" s="139"/>
      <c r="X33" s="139"/>
      <c r="Y33" s="139"/>
      <c r="Z33" s="139"/>
    </row>
    <row r="34" spans="1:26" ht="15">
      <c r="A34" s="64">
        <v>25</v>
      </c>
      <c r="B34" s="6" t="s">
        <v>9</v>
      </c>
      <c r="C34" s="134" t="s">
        <v>10</v>
      </c>
      <c r="D34" s="7" t="s">
        <v>54</v>
      </c>
      <c r="E34" s="205" t="s">
        <v>26</v>
      </c>
      <c r="F34" s="206"/>
      <c r="G34" s="7" t="s">
        <v>15</v>
      </c>
      <c r="H34" s="7" t="s">
        <v>13</v>
      </c>
      <c r="I34" s="8" t="s">
        <v>49</v>
      </c>
      <c r="J34" s="86" t="s">
        <v>56</v>
      </c>
      <c r="K34" s="96">
        <v>35</v>
      </c>
      <c r="L34" s="96">
        <v>23.3</v>
      </c>
      <c r="M34" s="97"/>
      <c r="N34" s="70">
        <v>25</v>
      </c>
      <c r="O34" s="72">
        <v>35</v>
      </c>
      <c r="P34" s="190">
        <v>0.5</v>
      </c>
      <c r="Q34" s="190">
        <v>0.5</v>
      </c>
      <c r="R34" s="177">
        <v>0.2</v>
      </c>
      <c r="S34" s="73">
        <f t="shared" si="1"/>
        <v>40</v>
      </c>
      <c r="T34" s="139"/>
      <c r="U34" s="139"/>
      <c r="V34" s="139"/>
      <c r="W34" s="139"/>
      <c r="X34" s="139"/>
      <c r="Y34" s="139"/>
      <c r="Z34" s="139"/>
    </row>
    <row r="35" spans="1:26" ht="25.5">
      <c r="A35" s="64">
        <v>26</v>
      </c>
      <c r="B35" s="133" t="s">
        <v>9</v>
      </c>
      <c r="C35" s="133" t="s">
        <v>10</v>
      </c>
      <c r="D35" s="4" t="s">
        <v>57</v>
      </c>
      <c r="E35" s="202" t="s">
        <v>12</v>
      </c>
      <c r="F35" s="203"/>
      <c r="G35" s="4" t="s">
        <v>11</v>
      </c>
      <c r="H35" s="4" t="s">
        <v>13</v>
      </c>
      <c r="I35" s="5" t="s">
        <v>9</v>
      </c>
      <c r="J35" s="89" t="s">
        <v>58</v>
      </c>
      <c r="K35" s="83" t="e">
        <f>#REF!</f>
        <v>#REF!</v>
      </c>
      <c r="L35" s="83" t="e">
        <f>#REF!</f>
        <v>#REF!</v>
      </c>
      <c r="M35" s="83" t="e">
        <f>#REF!</f>
        <v>#REF!</v>
      </c>
      <c r="N35" s="83" t="e">
        <f>#REF!</f>
        <v>#REF!</v>
      </c>
      <c r="O35" s="84" t="e">
        <f>#REF!</f>
        <v>#REF!</v>
      </c>
      <c r="P35" s="191">
        <f>SUM(P36)</f>
        <v>0</v>
      </c>
      <c r="Q35" s="179">
        <f>SUM(Q36)</f>
        <v>0</v>
      </c>
      <c r="R35" s="179">
        <f>SUM(R36:R37)</f>
        <v>414.5</v>
      </c>
      <c r="S35" s="85">
        <v>0</v>
      </c>
      <c r="T35" s="139"/>
      <c r="U35" s="139"/>
      <c r="V35" s="139"/>
      <c r="W35" s="139"/>
      <c r="X35" s="139"/>
      <c r="Y35" s="139"/>
      <c r="Z35" s="139"/>
    </row>
    <row r="36" spans="1:26" ht="45" customHeight="1">
      <c r="A36" s="64">
        <v>27</v>
      </c>
      <c r="B36" s="14" t="s">
        <v>9</v>
      </c>
      <c r="C36" s="134" t="s">
        <v>10</v>
      </c>
      <c r="D36" s="7" t="s">
        <v>57</v>
      </c>
      <c r="E36" s="205" t="s">
        <v>59</v>
      </c>
      <c r="F36" s="209"/>
      <c r="G36" s="7" t="s">
        <v>37</v>
      </c>
      <c r="H36" s="7" t="s">
        <v>53</v>
      </c>
      <c r="I36" s="8" t="s">
        <v>60</v>
      </c>
      <c r="J36" s="157" t="s">
        <v>143</v>
      </c>
      <c r="K36" s="87">
        <v>1713</v>
      </c>
      <c r="L36" s="87">
        <v>1344.9</v>
      </c>
      <c r="M36" s="97"/>
      <c r="N36" s="70">
        <v>2009.5</v>
      </c>
      <c r="O36" s="72">
        <v>3815</v>
      </c>
      <c r="P36" s="190">
        <v>0</v>
      </c>
      <c r="Q36" s="190">
        <v>0</v>
      </c>
      <c r="R36" s="177">
        <v>0</v>
      </c>
      <c r="S36" s="73">
        <v>0</v>
      </c>
      <c r="T36" s="139"/>
      <c r="U36" s="139"/>
      <c r="V36" s="139"/>
      <c r="W36" s="139"/>
      <c r="X36" s="139"/>
      <c r="Y36" s="139"/>
      <c r="Z36" s="139"/>
    </row>
    <row r="37" spans="1:26" ht="25.5" customHeight="1">
      <c r="A37" s="64">
        <v>28</v>
      </c>
      <c r="B37" s="6" t="s">
        <v>9</v>
      </c>
      <c r="C37" s="150" t="s">
        <v>10</v>
      </c>
      <c r="D37" s="7" t="s">
        <v>57</v>
      </c>
      <c r="E37" s="205" t="s">
        <v>144</v>
      </c>
      <c r="F37" s="209"/>
      <c r="G37" s="7" t="s">
        <v>37</v>
      </c>
      <c r="H37" s="7" t="s">
        <v>53</v>
      </c>
      <c r="I37" s="8" t="s">
        <v>60</v>
      </c>
      <c r="J37" s="98" t="s">
        <v>137</v>
      </c>
      <c r="K37" s="87"/>
      <c r="L37" s="87"/>
      <c r="M37" s="97"/>
      <c r="N37" s="70"/>
      <c r="O37" s="72"/>
      <c r="P37" s="190">
        <v>0</v>
      </c>
      <c r="Q37" s="190">
        <v>0</v>
      </c>
      <c r="R37" s="177">
        <v>414.5</v>
      </c>
      <c r="S37" s="73">
        <v>0</v>
      </c>
      <c r="T37" s="139"/>
      <c r="U37" s="139"/>
      <c r="V37" s="139"/>
      <c r="W37" s="139"/>
      <c r="X37" s="139"/>
      <c r="Y37" s="139"/>
      <c r="Z37" s="139"/>
    </row>
    <row r="38" spans="1:26" ht="25.5">
      <c r="A38" s="64">
        <v>29</v>
      </c>
      <c r="B38" s="133" t="s">
        <v>9</v>
      </c>
      <c r="C38" s="133" t="s">
        <v>10</v>
      </c>
      <c r="D38" s="4" t="s">
        <v>61</v>
      </c>
      <c r="E38" s="202" t="s">
        <v>12</v>
      </c>
      <c r="F38" s="203"/>
      <c r="G38" s="4" t="s">
        <v>11</v>
      </c>
      <c r="H38" s="4" t="s">
        <v>13</v>
      </c>
      <c r="I38" s="5" t="s">
        <v>9</v>
      </c>
      <c r="J38" s="89" t="s">
        <v>62</v>
      </c>
      <c r="K38" s="87"/>
      <c r="L38" s="87"/>
      <c r="M38" s="97"/>
      <c r="N38" s="70"/>
      <c r="O38" s="72"/>
      <c r="P38" s="191">
        <f>SUM(P39+P40+P41+P42+P43)</f>
        <v>3101.6</v>
      </c>
      <c r="Q38" s="179">
        <f>SUM(Q39+Q40+Q41+Q42+Q43)</f>
        <v>235232.9</v>
      </c>
      <c r="R38" s="181">
        <f>SUM(R39+R40+R41+R42+R43)</f>
        <v>187.7</v>
      </c>
      <c r="S38" s="73">
        <f t="shared" si="1"/>
        <v>0.07979326021147552</v>
      </c>
      <c r="T38" s="139"/>
      <c r="U38" s="139"/>
      <c r="V38" s="139"/>
      <c r="W38" s="139"/>
      <c r="X38" s="139"/>
      <c r="Y38" s="139"/>
      <c r="Z38" s="139"/>
    </row>
    <row r="39" spans="1:26" ht="30" customHeight="1">
      <c r="A39" s="64">
        <v>30</v>
      </c>
      <c r="B39" s="134" t="s">
        <v>9</v>
      </c>
      <c r="C39" s="134" t="s">
        <v>10</v>
      </c>
      <c r="D39" s="7" t="s">
        <v>61</v>
      </c>
      <c r="E39" s="205" t="s">
        <v>63</v>
      </c>
      <c r="F39" s="209"/>
      <c r="G39" s="7" t="s">
        <v>37</v>
      </c>
      <c r="H39" s="7" t="s">
        <v>13</v>
      </c>
      <c r="I39" s="16" t="s">
        <v>64</v>
      </c>
      <c r="J39" s="69" t="s">
        <v>65</v>
      </c>
      <c r="K39" s="87"/>
      <c r="L39" s="87"/>
      <c r="M39" s="97"/>
      <c r="N39" s="70"/>
      <c r="O39" s="72"/>
      <c r="P39" s="190">
        <v>19.9</v>
      </c>
      <c r="Q39" s="190">
        <v>19.9</v>
      </c>
      <c r="R39" s="177">
        <v>13.2</v>
      </c>
      <c r="S39" s="73">
        <f t="shared" si="1"/>
        <v>66.33165829145729</v>
      </c>
      <c r="T39" s="139"/>
      <c r="U39" s="139"/>
      <c r="V39" s="139"/>
      <c r="W39" s="139"/>
      <c r="X39" s="139"/>
      <c r="Y39" s="139"/>
      <c r="Z39" s="139"/>
    </row>
    <row r="40" spans="1:26" ht="78" customHeight="1">
      <c r="A40" s="64">
        <v>31</v>
      </c>
      <c r="B40" s="134" t="s">
        <v>9</v>
      </c>
      <c r="C40" s="134" t="s">
        <v>10</v>
      </c>
      <c r="D40" s="7" t="s">
        <v>61</v>
      </c>
      <c r="E40" s="205" t="s">
        <v>66</v>
      </c>
      <c r="F40" s="209"/>
      <c r="G40" s="7" t="s">
        <v>37</v>
      </c>
      <c r="H40" s="7" t="s">
        <v>48</v>
      </c>
      <c r="I40" s="16" t="s">
        <v>64</v>
      </c>
      <c r="J40" s="69" t="s">
        <v>67</v>
      </c>
      <c r="K40" s="83" t="e">
        <f>SUM(#REF!)</f>
        <v>#REF!</v>
      </c>
      <c r="L40" s="83" t="e">
        <f>SUM(#REF!)</f>
        <v>#REF!</v>
      </c>
      <c r="M40" s="83" t="e">
        <f>SUM(#REF!)</f>
        <v>#REF!</v>
      </c>
      <c r="N40" s="83" t="e">
        <f>SUM(#REF!)</f>
        <v>#REF!</v>
      </c>
      <c r="O40" s="84" t="e">
        <f>SUM(#REF!)</f>
        <v>#REF!</v>
      </c>
      <c r="P40" s="190">
        <v>2000.1</v>
      </c>
      <c r="Q40" s="190">
        <f>2000.1+240-240+3420+135858.8</f>
        <v>141278.9</v>
      </c>
      <c r="R40" s="180">
        <v>0</v>
      </c>
      <c r="S40" s="99">
        <f t="shared" si="1"/>
        <v>0</v>
      </c>
      <c r="T40" s="139"/>
      <c r="U40" s="139"/>
      <c r="V40" s="139"/>
      <c r="W40" s="139"/>
      <c r="X40" s="139"/>
      <c r="Y40" s="139"/>
      <c r="Z40" s="139"/>
    </row>
    <row r="41" spans="1:26" ht="63.75">
      <c r="A41" s="64">
        <v>32</v>
      </c>
      <c r="B41" s="134" t="s">
        <v>9</v>
      </c>
      <c r="C41" s="134" t="s">
        <v>10</v>
      </c>
      <c r="D41" s="7" t="s">
        <v>61</v>
      </c>
      <c r="E41" s="212" t="s">
        <v>66</v>
      </c>
      <c r="F41" s="209"/>
      <c r="G41" s="7" t="s">
        <v>37</v>
      </c>
      <c r="H41" s="7" t="s">
        <v>13</v>
      </c>
      <c r="I41" s="16" t="s">
        <v>68</v>
      </c>
      <c r="J41" s="69" t="s">
        <v>69</v>
      </c>
      <c r="K41" s="100"/>
      <c r="L41" s="100"/>
      <c r="M41" s="97"/>
      <c r="N41" s="101"/>
      <c r="O41" s="102"/>
      <c r="P41" s="190">
        <v>500</v>
      </c>
      <c r="Q41" s="190">
        <v>500</v>
      </c>
      <c r="R41" s="177">
        <v>0</v>
      </c>
      <c r="S41" s="73">
        <f t="shared" si="1"/>
        <v>0</v>
      </c>
      <c r="T41" s="139"/>
      <c r="U41" s="139"/>
      <c r="V41" s="139"/>
      <c r="W41" s="139"/>
      <c r="X41" s="139"/>
      <c r="Y41" s="139"/>
      <c r="Z41" s="139"/>
    </row>
    <row r="42" spans="1:26" ht="38.25">
      <c r="A42" s="64">
        <v>33</v>
      </c>
      <c r="B42" s="134" t="s">
        <v>9</v>
      </c>
      <c r="C42" s="134" t="s">
        <v>10</v>
      </c>
      <c r="D42" s="7" t="s">
        <v>61</v>
      </c>
      <c r="E42" s="205" t="s">
        <v>70</v>
      </c>
      <c r="F42" s="206"/>
      <c r="G42" s="7" t="s">
        <v>37</v>
      </c>
      <c r="H42" s="7" t="s">
        <v>13</v>
      </c>
      <c r="I42" s="8" t="s">
        <v>71</v>
      </c>
      <c r="J42" s="69" t="s">
        <v>72</v>
      </c>
      <c r="K42" s="100"/>
      <c r="L42" s="100"/>
      <c r="M42" s="97"/>
      <c r="N42" s="101"/>
      <c r="O42" s="102"/>
      <c r="P42" s="190">
        <v>81.6</v>
      </c>
      <c r="Q42" s="190">
        <v>81.6</v>
      </c>
      <c r="R42" s="177">
        <v>174.5</v>
      </c>
      <c r="S42" s="73">
        <f t="shared" si="1"/>
        <v>213.8480392156863</v>
      </c>
      <c r="T42" s="139"/>
      <c r="U42" s="139"/>
      <c r="V42" s="139"/>
      <c r="W42" s="139"/>
      <c r="X42" s="139"/>
      <c r="Y42" s="139"/>
      <c r="Z42" s="139"/>
    </row>
    <row r="43" spans="1:26" ht="38.25">
      <c r="A43" s="64">
        <v>34</v>
      </c>
      <c r="B43" s="134" t="s">
        <v>9</v>
      </c>
      <c r="C43" s="134" t="s">
        <v>10</v>
      </c>
      <c r="D43" s="7" t="s">
        <v>61</v>
      </c>
      <c r="E43" s="205" t="s">
        <v>73</v>
      </c>
      <c r="F43" s="206"/>
      <c r="G43" s="7" t="s">
        <v>37</v>
      </c>
      <c r="H43" s="7" t="s">
        <v>13</v>
      </c>
      <c r="I43" s="8" t="s">
        <v>71</v>
      </c>
      <c r="J43" s="69" t="s">
        <v>110</v>
      </c>
      <c r="K43" s="100"/>
      <c r="L43" s="100"/>
      <c r="M43" s="97"/>
      <c r="N43" s="101"/>
      <c r="O43" s="102"/>
      <c r="P43" s="190">
        <v>500</v>
      </c>
      <c r="Q43" s="190">
        <f>500+240-80-160+2280+90572.5</f>
        <v>93352.5</v>
      </c>
      <c r="R43" s="177">
        <v>0</v>
      </c>
      <c r="S43" s="73">
        <f>SUM(R43/Q43*100)</f>
        <v>0</v>
      </c>
      <c r="T43" s="139"/>
      <c r="U43" s="139"/>
      <c r="V43" s="139"/>
      <c r="W43" s="139"/>
      <c r="X43" s="139"/>
      <c r="Y43" s="139"/>
      <c r="Z43" s="139"/>
    </row>
    <row r="44" spans="1:26" ht="19.5" customHeight="1">
      <c r="A44" s="64">
        <v>35</v>
      </c>
      <c r="B44" s="133" t="s">
        <v>9</v>
      </c>
      <c r="C44" s="133" t="s">
        <v>10</v>
      </c>
      <c r="D44" s="4" t="s">
        <v>75</v>
      </c>
      <c r="E44" s="202" t="s">
        <v>12</v>
      </c>
      <c r="F44" s="203"/>
      <c r="G44" s="4" t="s">
        <v>11</v>
      </c>
      <c r="H44" s="4" t="s">
        <v>13</v>
      </c>
      <c r="I44" s="5" t="s">
        <v>9</v>
      </c>
      <c r="J44" s="103" t="s">
        <v>74</v>
      </c>
      <c r="K44" s="104"/>
      <c r="L44" s="104"/>
      <c r="M44" s="105"/>
      <c r="N44" s="74"/>
      <c r="O44" s="76"/>
      <c r="P44" s="191">
        <v>0</v>
      </c>
      <c r="Q44" s="179">
        <v>0</v>
      </c>
      <c r="R44" s="176">
        <f>SUM(R45:R52)</f>
        <v>45.7</v>
      </c>
      <c r="S44" s="93">
        <v>0</v>
      </c>
      <c r="T44" s="139"/>
      <c r="U44" s="139"/>
      <c r="V44" s="139"/>
      <c r="W44" s="139"/>
      <c r="X44" s="139"/>
      <c r="Y44" s="139"/>
      <c r="Z44" s="139"/>
    </row>
    <row r="45" spans="1:26" ht="55.5" customHeight="1">
      <c r="A45" s="64">
        <v>36</v>
      </c>
      <c r="B45" s="167" t="s">
        <v>9</v>
      </c>
      <c r="C45" s="167" t="s">
        <v>10</v>
      </c>
      <c r="D45" s="7" t="s">
        <v>75</v>
      </c>
      <c r="E45" s="205" t="s">
        <v>179</v>
      </c>
      <c r="F45" s="206"/>
      <c r="G45" s="7" t="s">
        <v>15</v>
      </c>
      <c r="H45" s="7" t="s">
        <v>13</v>
      </c>
      <c r="I45" s="8" t="s">
        <v>76</v>
      </c>
      <c r="J45" s="173" t="s">
        <v>180</v>
      </c>
      <c r="K45" s="123"/>
      <c r="L45" s="104"/>
      <c r="M45" s="105"/>
      <c r="N45" s="74"/>
      <c r="O45" s="76"/>
      <c r="P45" s="191">
        <v>0</v>
      </c>
      <c r="Q45" s="179">
        <v>0</v>
      </c>
      <c r="R45" s="176">
        <v>2.5</v>
      </c>
      <c r="S45" s="93">
        <v>0</v>
      </c>
      <c r="T45" s="139"/>
      <c r="U45" s="139"/>
      <c r="V45" s="139"/>
      <c r="W45" s="139"/>
      <c r="X45" s="139"/>
      <c r="Y45" s="139"/>
      <c r="Z45" s="139"/>
    </row>
    <row r="46" spans="1:26" ht="69.75" customHeight="1">
      <c r="A46" s="64">
        <v>37</v>
      </c>
      <c r="B46" s="134" t="s">
        <v>9</v>
      </c>
      <c r="C46" s="134" t="s">
        <v>10</v>
      </c>
      <c r="D46" s="7" t="s">
        <v>75</v>
      </c>
      <c r="E46" s="205" t="s">
        <v>117</v>
      </c>
      <c r="F46" s="206"/>
      <c r="G46" s="7" t="s">
        <v>15</v>
      </c>
      <c r="H46" s="7" t="s">
        <v>13</v>
      </c>
      <c r="I46" s="8" t="s">
        <v>76</v>
      </c>
      <c r="J46" s="121" t="s">
        <v>118</v>
      </c>
      <c r="K46" s="123"/>
      <c r="L46" s="104"/>
      <c r="M46" s="105"/>
      <c r="N46" s="74"/>
      <c r="O46" s="76"/>
      <c r="P46" s="190">
        <v>0</v>
      </c>
      <c r="Q46" s="180">
        <v>0</v>
      </c>
      <c r="R46" s="177">
        <v>4.5</v>
      </c>
      <c r="S46" s="73">
        <v>0</v>
      </c>
      <c r="T46" s="139"/>
      <c r="U46" s="139"/>
      <c r="V46" s="139"/>
      <c r="W46" s="139"/>
      <c r="X46" s="139"/>
      <c r="Y46" s="139"/>
      <c r="Z46" s="139"/>
    </row>
    <row r="47" spans="1:26" ht="69.75" customHeight="1">
      <c r="A47" s="64">
        <v>38</v>
      </c>
      <c r="B47" s="166" t="s">
        <v>9</v>
      </c>
      <c r="C47" s="166" t="s">
        <v>10</v>
      </c>
      <c r="D47" s="7" t="s">
        <v>75</v>
      </c>
      <c r="E47" s="205" t="s">
        <v>170</v>
      </c>
      <c r="F47" s="206"/>
      <c r="G47" s="7" t="s">
        <v>15</v>
      </c>
      <c r="H47" s="7" t="s">
        <v>13</v>
      </c>
      <c r="I47" s="8" t="s">
        <v>76</v>
      </c>
      <c r="J47" s="121" t="s">
        <v>171</v>
      </c>
      <c r="K47" s="123"/>
      <c r="L47" s="104"/>
      <c r="M47" s="105"/>
      <c r="N47" s="74"/>
      <c r="O47" s="76"/>
      <c r="P47" s="190">
        <v>0</v>
      </c>
      <c r="Q47" s="180">
        <v>0</v>
      </c>
      <c r="R47" s="177">
        <v>14</v>
      </c>
      <c r="S47" s="73">
        <v>0</v>
      </c>
      <c r="T47" s="139"/>
      <c r="U47" s="139"/>
      <c r="V47" s="139"/>
      <c r="W47" s="139"/>
      <c r="X47" s="139"/>
      <c r="Y47" s="139"/>
      <c r="Z47" s="139"/>
    </row>
    <row r="48" spans="1:26" ht="69.75" customHeight="1">
      <c r="A48" s="64">
        <v>39</v>
      </c>
      <c r="B48" s="134" t="s">
        <v>9</v>
      </c>
      <c r="C48" s="134" t="s">
        <v>10</v>
      </c>
      <c r="D48" s="7" t="s">
        <v>75</v>
      </c>
      <c r="E48" s="205" t="s">
        <v>159</v>
      </c>
      <c r="F48" s="206"/>
      <c r="G48" s="7" t="s">
        <v>15</v>
      </c>
      <c r="H48" s="7" t="s">
        <v>13</v>
      </c>
      <c r="I48" s="8" t="s">
        <v>76</v>
      </c>
      <c r="J48" s="121" t="s">
        <v>160</v>
      </c>
      <c r="K48" s="123"/>
      <c r="L48" s="104"/>
      <c r="M48" s="105"/>
      <c r="N48" s="74"/>
      <c r="O48" s="76"/>
      <c r="P48" s="190">
        <v>0</v>
      </c>
      <c r="Q48" s="180">
        <v>0</v>
      </c>
      <c r="R48" s="177">
        <v>1</v>
      </c>
      <c r="S48" s="73">
        <v>0</v>
      </c>
      <c r="T48" s="139"/>
      <c r="U48" s="139"/>
      <c r="V48" s="139"/>
      <c r="W48" s="139"/>
      <c r="X48" s="139"/>
      <c r="Y48" s="139"/>
      <c r="Z48" s="139"/>
    </row>
    <row r="49" spans="1:26" ht="96" customHeight="1">
      <c r="A49" s="64">
        <v>40</v>
      </c>
      <c r="B49" s="162" t="s">
        <v>9</v>
      </c>
      <c r="C49" s="162" t="s">
        <v>10</v>
      </c>
      <c r="D49" s="7" t="s">
        <v>75</v>
      </c>
      <c r="E49" s="205" t="s">
        <v>161</v>
      </c>
      <c r="F49" s="206"/>
      <c r="G49" s="7" t="s">
        <v>15</v>
      </c>
      <c r="H49" s="7" t="s">
        <v>13</v>
      </c>
      <c r="I49" s="8" t="s">
        <v>76</v>
      </c>
      <c r="J49" s="121" t="s">
        <v>162</v>
      </c>
      <c r="K49" s="123"/>
      <c r="L49" s="104"/>
      <c r="M49" s="105"/>
      <c r="N49" s="74"/>
      <c r="O49" s="76"/>
      <c r="P49" s="190">
        <v>0</v>
      </c>
      <c r="Q49" s="180">
        <v>0</v>
      </c>
      <c r="R49" s="177">
        <v>0.5</v>
      </c>
      <c r="S49" s="73">
        <v>0</v>
      </c>
      <c r="T49" s="139"/>
      <c r="U49" s="139"/>
      <c r="V49" s="139"/>
      <c r="W49" s="139"/>
      <c r="X49" s="139"/>
      <c r="Y49" s="139"/>
      <c r="Z49" s="139"/>
    </row>
    <row r="50" spans="1:26" ht="69.75" customHeight="1">
      <c r="A50" s="64">
        <v>41</v>
      </c>
      <c r="B50" s="154" t="s">
        <v>9</v>
      </c>
      <c r="C50" s="154" t="s">
        <v>10</v>
      </c>
      <c r="D50" s="7" t="s">
        <v>75</v>
      </c>
      <c r="E50" s="205" t="s">
        <v>163</v>
      </c>
      <c r="F50" s="206"/>
      <c r="G50" s="7" t="s">
        <v>15</v>
      </c>
      <c r="H50" s="7" t="s">
        <v>13</v>
      </c>
      <c r="I50" s="8" t="s">
        <v>76</v>
      </c>
      <c r="J50" s="121" t="s">
        <v>164</v>
      </c>
      <c r="K50" s="123"/>
      <c r="L50" s="104"/>
      <c r="M50" s="105"/>
      <c r="N50" s="74"/>
      <c r="O50" s="76"/>
      <c r="P50" s="190">
        <v>0</v>
      </c>
      <c r="Q50" s="180">
        <v>0</v>
      </c>
      <c r="R50" s="177">
        <v>0.5</v>
      </c>
      <c r="S50" s="73">
        <v>0</v>
      </c>
      <c r="T50" s="139"/>
      <c r="U50" s="139"/>
      <c r="V50" s="139"/>
      <c r="W50" s="139"/>
      <c r="X50" s="139"/>
      <c r="Y50" s="139"/>
      <c r="Z50" s="139"/>
    </row>
    <row r="51" spans="1:26" ht="69.75" customHeight="1">
      <c r="A51" s="64">
        <v>42</v>
      </c>
      <c r="B51" s="167" t="s">
        <v>9</v>
      </c>
      <c r="C51" s="167" t="s">
        <v>10</v>
      </c>
      <c r="D51" s="7" t="s">
        <v>75</v>
      </c>
      <c r="E51" s="205" t="s">
        <v>138</v>
      </c>
      <c r="F51" s="206"/>
      <c r="G51" s="7" t="s">
        <v>15</v>
      </c>
      <c r="H51" s="7" t="s">
        <v>13</v>
      </c>
      <c r="I51" s="8" t="s">
        <v>76</v>
      </c>
      <c r="J51" s="121" t="s">
        <v>139</v>
      </c>
      <c r="K51" s="123"/>
      <c r="L51" s="104"/>
      <c r="M51" s="105"/>
      <c r="N51" s="74"/>
      <c r="O51" s="76"/>
      <c r="P51" s="190">
        <v>0</v>
      </c>
      <c r="Q51" s="180">
        <v>0</v>
      </c>
      <c r="R51" s="177">
        <v>20</v>
      </c>
      <c r="S51" s="73">
        <v>0</v>
      </c>
      <c r="T51" s="139"/>
      <c r="U51" s="139"/>
      <c r="V51" s="139"/>
      <c r="W51" s="139"/>
      <c r="X51" s="139"/>
      <c r="Y51" s="139"/>
      <c r="Z51" s="139"/>
    </row>
    <row r="52" spans="1:26" ht="69.75" customHeight="1">
      <c r="A52" s="64">
        <v>43</v>
      </c>
      <c r="B52" s="151" t="s">
        <v>9</v>
      </c>
      <c r="C52" s="151" t="s">
        <v>10</v>
      </c>
      <c r="D52" s="7" t="s">
        <v>75</v>
      </c>
      <c r="E52" s="205" t="s">
        <v>181</v>
      </c>
      <c r="F52" s="206"/>
      <c r="G52" s="7" t="s">
        <v>15</v>
      </c>
      <c r="H52" s="7" t="s">
        <v>13</v>
      </c>
      <c r="I52" s="8" t="s">
        <v>76</v>
      </c>
      <c r="J52" s="173" t="s">
        <v>182</v>
      </c>
      <c r="K52" s="123"/>
      <c r="L52" s="104"/>
      <c r="M52" s="105"/>
      <c r="N52" s="74"/>
      <c r="O52" s="76"/>
      <c r="P52" s="190">
        <v>0</v>
      </c>
      <c r="Q52" s="180">
        <v>0</v>
      </c>
      <c r="R52" s="177">
        <v>2.7</v>
      </c>
      <c r="S52" s="73">
        <v>0</v>
      </c>
      <c r="T52" s="139"/>
      <c r="U52" s="139"/>
      <c r="V52" s="139"/>
      <c r="W52" s="139"/>
      <c r="X52" s="139"/>
      <c r="Y52" s="139"/>
      <c r="Z52" s="139"/>
    </row>
    <row r="53" spans="1:26" ht="25.5" customHeight="1">
      <c r="A53" s="64">
        <v>44</v>
      </c>
      <c r="B53" s="145" t="s">
        <v>9</v>
      </c>
      <c r="C53" s="145" t="s">
        <v>10</v>
      </c>
      <c r="D53" s="4" t="s">
        <v>126</v>
      </c>
      <c r="E53" s="202" t="s">
        <v>26</v>
      </c>
      <c r="F53" s="203"/>
      <c r="G53" s="4" t="s">
        <v>11</v>
      </c>
      <c r="H53" s="4" t="s">
        <v>13</v>
      </c>
      <c r="I53" s="17" t="s">
        <v>127</v>
      </c>
      <c r="J53" s="146" t="s">
        <v>129</v>
      </c>
      <c r="K53" s="100"/>
      <c r="L53" s="100"/>
      <c r="M53" s="97"/>
      <c r="N53" s="101"/>
      <c r="O53" s="102"/>
      <c r="P53" s="191">
        <f>SUM(P54:P54)</f>
        <v>0</v>
      </c>
      <c r="Q53" s="179">
        <f>SUM(Q54:Q54)</f>
        <v>0</v>
      </c>
      <c r="R53" s="176">
        <f>SUM(R54:R54)</f>
        <v>23.3</v>
      </c>
      <c r="S53" s="93">
        <f>SUM(S54:S54)</f>
        <v>0</v>
      </c>
      <c r="T53" s="139"/>
      <c r="U53" s="139"/>
      <c r="V53" s="139"/>
      <c r="W53" s="139"/>
      <c r="X53" s="139"/>
      <c r="Y53" s="139"/>
      <c r="Z53" s="139"/>
    </row>
    <row r="54" spans="1:26" ht="18.75" customHeight="1">
      <c r="A54" s="64">
        <v>45</v>
      </c>
      <c r="B54" s="144" t="s">
        <v>9</v>
      </c>
      <c r="C54" s="144" t="s">
        <v>10</v>
      </c>
      <c r="D54" s="7" t="s">
        <v>126</v>
      </c>
      <c r="E54" s="205" t="s">
        <v>63</v>
      </c>
      <c r="F54" s="206"/>
      <c r="G54" s="7" t="s">
        <v>37</v>
      </c>
      <c r="H54" s="7" t="s">
        <v>13</v>
      </c>
      <c r="I54" s="16" t="s">
        <v>127</v>
      </c>
      <c r="J54" s="121" t="s">
        <v>128</v>
      </c>
      <c r="K54" s="100"/>
      <c r="L54" s="100"/>
      <c r="M54" s="97"/>
      <c r="N54" s="101"/>
      <c r="O54" s="102"/>
      <c r="P54" s="190">
        <v>0</v>
      </c>
      <c r="Q54" s="180">
        <v>0</v>
      </c>
      <c r="R54" s="177">
        <v>23.3</v>
      </c>
      <c r="S54" s="73">
        <v>0</v>
      </c>
      <c r="T54" s="139"/>
      <c r="U54" s="139"/>
      <c r="V54" s="139"/>
      <c r="W54" s="139"/>
      <c r="X54" s="139"/>
      <c r="Y54" s="139"/>
      <c r="Z54" s="139"/>
    </row>
    <row r="55" spans="1:26" ht="15">
      <c r="A55" s="64">
        <v>46</v>
      </c>
      <c r="B55" s="133" t="s">
        <v>9</v>
      </c>
      <c r="C55" s="4" t="s">
        <v>77</v>
      </c>
      <c r="D55" s="4" t="s">
        <v>11</v>
      </c>
      <c r="E55" s="202" t="s">
        <v>12</v>
      </c>
      <c r="F55" s="203"/>
      <c r="G55" s="4" t="s">
        <v>11</v>
      </c>
      <c r="H55" s="4" t="s">
        <v>13</v>
      </c>
      <c r="I55" s="17" t="s">
        <v>9</v>
      </c>
      <c r="J55" s="34" t="s">
        <v>78</v>
      </c>
      <c r="K55" s="87">
        <v>10171</v>
      </c>
      <c r="L55" s="87">
        <v>0</v>
      </c>
      <c r="M55" s="97"/>
      <c r="N55" s="70">
        <v>0</v>
      </c>
      <c r="O55" s="72">
        <v>100</v>
      </c>
      <c r="P55" s="191">
        <f>SUM(P56)</f>
        <v>331114.7</v>
      </c>
      <c r="Q55" s="179">
        <f>SUM(Q56)</f>
        <v>526993</v>
      </c>
      <c r="R55" s="176">
        <f>SUM(R56)</f>
        <v>449880.69999999995</v>
      </c>
      <c r="S55" s="93">
        <f aca="true" t="shared" si="2" ref="S55:S63">SUM(R55/Q55*100)</f>
        <v>85.36749064978092</v>
      </c>
      <c r="T55" s="139"/>
      <c r="U55" s="139"/>
      <c r="V55" s="139"/>
      <c r="W55" s="139"/>
      <c r="X55" s="139"/>
      <c r="Y55" s="139"/>
      <c r="Z55" s="139"/>
    </row>
    <row r="56" spans="1:26" ht="25.5">
      <c r="A56" s="64">
        <v>47</v>
      </c>
      <c r="B56" s="18" t="s">
        <v>9</v>
      </c>
      <c r="C56" s="19" t="s">
        <v>77</v>
      </c>
      <c r="D56" s="19" t="s">
        <v>22</v>
      </c>
      <c r="E56" s="202" t="s">
        <v>12</v>
      </c>
      <c r="F56" s="203"/>
      <c r="G56" s="19" t="s">
        <v>11</v>
      </c>
      <c r="H56" s="19" t="s">
        <v>13</v>
      </c>
      <c r="I56" s="20" t="s">
        <v>9</v>
      </c>
      <c r="J56" s="21" t="s">
        <v>79</v>
      </c>
      <c r="K56" s="87">
        <v>15</v>
      </c>
      <c r="L56" s="87">
        <v>48.2</v>
      </c>
      <c r="M56" s="97"/>
      <c r="N56" s="70">
        <v>58</v>
      </c>
      <c r="O56" s="72">
        <v>50</v>
      </c>
      <c r="P56" s="191">
        <f>SUM(P57+P58+P60+P70+P84+P87+P90)</f>
        <v>331114.7</v>
      </c>
      <c r="Q56" s="179">
        <f>SUM(Q57+Q58+Q60+Q70+Q87)</f>
        <v>526993</v>
      </c>
      <c r="R56" s="176">
        <f>SUM(R57+R58+R59+R60+R70+R87+R90)</f>
        <v>449880.69999999995</v>
      </c>
      <c r="S56" s="93">
        <f t="shared" si="2"/>
        <v>85.36749064978092</v>
      </c>
      <c r="T56" s="139"/>
      <c r="U56" s="139"/>
      <c r="V56" s="139"/>
      <c r="W56" s="139"/>
      <c r="X56" s="139"/>
      <c r="Y56" s="139"/>
      <c r="Z56" s="139"/>
    </row>
    <row r="57" spans="1:26" ht="40.5" customHeight="1">
      <c r="A57" s="64">
        <v>48</v>
      </c>
      <c r="B57" s="18" t="s">
        <v>9</v>
      </c>
      <c r="C57" s="19" t="s">
        <v>77</v>
      </c>
      <c r="D57" s="19" t="s">
        <v>22</v>
      </c>
      <c r="E57" s="202" t="s">
        <v>80</v>
      </c>
      <c r="F57" s="209"/>
      <c r="G57" s="19" t="s">
        <v>37</v>
      </c>
      <c r="H57" s="19" t="s">
        <v>13</v>
      </c>
      <c r="I57" s="20" t="s">
        <v>81</v>
      </c>
      <c r="J57" s="21" t="s">
        <v>119</v>
      </c>
      <c r="K57" s="100"/>
      <c r="L57" s="100"/>
      <c r="M57" s="97"/>
      <c r="N57" s="101"/>
      <c r="O57" s="102"/>
      <c r="P57" s="191">
        <v>24746</v>
      </c>
      <c r="Q57" s="191">
        <v>24746</v>
      </c>
      <c r="R57" s="176">
        <v>16496</v>
      </c>
      <c r="S57" s="93">
        <f t="shared" si="2"/>
        <v>66.66127859047927</v>
      </c>
      <c r="T57" s="139"/>
      <c r="U57" s="139"/>
      <c r="V57" s="139"/>
      <c r="W57" s="139"/>
      <c r="X57" s="139"/>
      <c r="Y57" s="139"/>
      <c r="Z57" s="139"/>
    </row>
    <row r="58" spans="1:26" ht="27.75" customHeight="1">
      <c r="A58" s="64">
        <v>49</v>
      </c>
      <c r="B58" s="133" t="s">
        <v>9</v>
      </c>
      <c r="C58" s="4" t="s">
        <v>77</v>
      </c>
      <c r="D58" s="4" t="s">
        <v>22</v>
      </c>
      <c r="E58" s="202" t="s">
        <v>82</v>
      </c>
      <c r="F58" s="203"/>
      <c r="G58" s="4" t="s">
        <v>37</v>
      </c>
      <c r="H58" s="4" t="s">
        <v>13</v>
      </c>
      <c r="I58" s="17" t="s">
        <v>81</v>
      </c>
      <c r="J58" s="21" t="s">
        <v>120</v>
      </c>
      <c r="K58" s="100"/>
      <c r="L58" s="100"/>
      <c r="M58" s="97"/>
      <c r="N58" s="101"/>
      <c r="O58" s="102"/>
      <c r="P58" s="191">
        <v>155890</v>
      </c>
      <c r="Q58" s="191">
        <v>155890</v>
      </c>
      <c r="R58" s="176">
        <v>103928</v>
      </c>
      <c r="S58" s="93">
        <f t="shared" si="2"/>
        <v>66.66752197062031</v>
      </c>
      <c r="T58" s="139"/>
      <c r="U58" s="139"/>
      <c r="V58" s="139"/>
      <c r="W58" s="139"/>
      <c r="X58" s="139"/>
      <c r="Y58" s="139"/>
      <c r="Z58" s="139"/>
    </row>
    <row r="59" spans="1:26" ht="39" customHeight="1">
      <c r="A59" s="64">
        <v>50</v>
      </c>
      <c r="B59" s="174" t="s">
        <v>9</v>
      </c>
      <c r="C59" s="4" t="s">
        <v>77</v>
      </c>
      <c r="D59" s="4" t="s">
        <v>22</v>
      </c>
      <c r="E59" s="202" t="s">
        <v>82</v>
      </c>
      <c r="F59" s="203"/>
      <c r="G59" s="4" t="s">
        <v>37</v>
      </c>
      <c r="H59" s="4" t="s">
        <v>13</v>
      </c>
      <c r="I59" s="17" t="s">
        <v>81</v>
      </c>
      <c r="J59" s="175" t="s">
        <v>184</v>
      </c>
      <c r="K59" s="100"/>
      <c r="L59" s="100"/>
      <c r="M59" s="97"/>
      <c r="N59" s="101"/>
      <c r="O59" s="102"/>
      <c r="P59" s="191">
        <v>0</v>
      </c>
      <c r="Q59" s="191">
        <v>0</v>
      </c>
      <c r="R59" s="176">
        <v>153.2</v>
      </c>
      <c r="S59" s="93">
        <v>0</v>
      </c>
      <c r="T59" s="139"/>
      <c r="U59" s="139"/>
      <c r="V59" s="139"/>
      <c r="W59" s="139"/>
      <c r="X59" s="139"/>
      <c r="Y59" s="139"/>
      <c r="Z59" s="139"/>
    </row>
    <row r="60" spans="1:26" ht="25.5">
      <c r="A60" s="64">
        <v>51</v>
      </c>
      <c r="B60" s="133" t="s">
        <v>9</v>
      </c>
      <c r="C60" s="4" t="s">
        <v>77</v>
      </c>
      <c r="D60" s="4" t="s">
        <v>22</v>
      </c>
      <c r="E60" s="202" t="s">
        <v>83</v>
      </c>
      <c r="F60" s="203"/>
      <c r="G60" s="4" t="s">
        <v>11</v>
      </c>
      <c r="H60" s="4" t="s">
        <v>13</v>
      </c>
      <c r="I60" s="17" t="s">
        <v>81</v>
      </c>
      <c r="J60" s="35" t="s">
        <v>84</v>
      </c>
      <c r="K60" s="100"/>
      <c r="L60" s="100"/>
      <c r="M60" s="97"/>
      <c r="N60" s="101"/>
      <c r="O60" s="102"/>
      <c r="P60" s="191">
        <f>SUM(P61:P65)</f>
        <v>34736.600000000006</v>
      </c>
      <c r="Q60" s="179">
        <f>SUM(Q61:Q65)</f>
        <v>35770.4</v>
      </c>
      <c r="R60" s="176">
        <f>SUM(R61:R65)</f>
        <v>23215.7</v>
      </c>
      <c r="S60" s="93">
        <f t="shared" si="2"/>
        <v>64.90198599959743</v>
      </c>
      <c r="T60" s="139"/>
      <c r="U60" s="139"/>
      <c r="V60" s="139"/>
      <c r="W60" s="139"/>
      <c r="X60" s="139"/>
      <c r="Y60" s="139"/>
      <c r="Z60" s="139"/>
    </row>
    <row r="61" spans="1:26" ht="45" customHeight="1">
      <c r="A61" s="64">
        <v>52</v>
      </c>
      <c r="B61" s="147" t="s">
        <v>9</v>
      </c>
      <c r="C61" s="7" t="s">
        <v>77</v>
      </c>
      <c r="D61" s="7" t="s">
        <v>22</v>
      </c>
      <c r="E61" s="205" t="s">
        <v>136</v>
      </c>
      <c r="F61" s="206"/>
      <c r="G61" s="7" t="s">
        <v>37</v>
      </c>
      <c r="H61" s="7" t="s">
        <v>13</v>
      </c>
      <c r="I61" s="16" t="s">
        <v>81</v>
      </c>
      <c r="J61" s="161" t="s">
        <v>154</v>
      </c>
      <c r="K61" s="100"/>
      <c r="L61" s="100"/>
      <c r="M61" s="97"/>
      <c r="N61" s="101"/>
      <c r="O61" s="102"/>
      <c r="P61" s="190">
        <v>11591.5</v>
      </c>
      <c r="Q61" s="180">
        <v>11591.5</v>
      </c>
      <c r="R61" s="177">
        <v>0</v>
      </c>
      <c r="S61" s="73">
        <f>SUM(R61/Q61*100)</f>
        <v>0</v>
      </c>
      <c r="T61" s="139"/>
      <c r="U61" s="139"/>
      <c r="V61" s="139"/>
      <c r="W61" s="139"/>
      <c r="X61" s="139"/>
      <c r="Y61" s="139"/>
      <c r="Z61" s="139"/>
    </row>
    <row r="62" spans="1:26" ht="30.75" customHeight="1">
      <c r="A62" s="64">
        <v>53</v>
      </c>
      <c r="B62" s="151" t="s">
        <v>9</v>
      </c>
      <c r="C62" s="7" t="s">
        <v>77</v>
      </c>
      <c r="D62" s="7" t="s">
        <v>22</v>
      </c>
      <c r="E62" s="205" t="s">
        <v>111</v>
      </c>
      <c r="F62" s="206"/>
      <c r="G62" s="7" t="s">
        <v>37</v>
      </c>
      <c r="H62" s="7" t="s">
        <v>13</v>
      </c>
      <c r="I62" s="16" t="s">
        <v>81</v>
      </c>
      <c r="J62" s="38" t="s">
        <v>112</v>
      </c>
      <c r="K62" s="100"/>
      <c r="L62" s="100"/>
      <c r="M62" s="97"/>
      <c r="N62" s="101"/>
      <c r="O62" s="102"/>
      <c r="P62" s="190">
        <v>0</v>
      </c>
      <c r="Q62" s="177">
        <v>1033.8</v>
      </c>
      <c r="R62" s="178">
        <v>870.6</v>
      </c>
      <c r="S62" s="73">
        <f>SUM(R62/Q62*100)</f>
        <v>84.21358096343587</v>
      </c>
      <c r="T62" s="139"/>
      <c r="U62" s="139"/>
      <c r="V62" s="139"/>
      <c r="W62" s="139"/>
      <c r="X62" s="139"/>
      <c r="Y62" s="139"/>
      <c r="Z62" s="139"/>
    </row>
    <row r="63" spans="1:26" ht="39">
      <c r="A63" s="64">
        <v>54</v>
      </c>
      <c r="B63" s="134" t="s">
        <v>9</v>
      </c>
      <c r="C63" s="7" t="s">
        <v>77</v>
      </c>
      <c r="D63" s="7" t="s">
        <v>22</v>
      </c>
      <c r="E63" s="205" t="s">
        <v>165</v>
      </c>
      <c r="F63" s="206"/>
      <c r="G63" s="7" t="s">
        <v>37</v>
      </c>
      <c r="H63" s="7" t="s">
        <v>13</v>
      </c>
      <c r="I63" s="16" t="s">
        <v>81</v>
      </c>
      <c r="J63" s="132" t="s">
        <v>155</v>
      </c>
      <c r="K63" s="100"/>
      <c r="L63" s="100"/>
      <c r="M63" s="97"/>
      <c r="N63" s="101"/>
      <c r="O63" s="102"/>
      <c r="P63" s="190">
        <v>50</v>
      </c>
      <c r="Q63" s="177">
        <v>50</v>
      </c>
      <c r="R63" s="178">
        <v>50</v>
      </c>
      <c r="S63" s="73">
        <f t="shared" si="2"/>
        <v>100</v>
      </c>
      <c r="T63" s="139"/>
      <c r="U63" s="139"/>
      <c r="V63" s="139"/>
      <c r="W63" s="139"/>
      <c r="X63" s="139"/>
      <c r="Y63" s="139"/>
      <c r="Z63" s="139"/>
    </row>
    <row r="64" spans="1:26" ht="15">
      <c r="A64" s="64">
        <v>55</v>
      </c>
      <c r="B64" s="22"/>
      <c r="C64" s="23"/>
      <c r="D64" s="23"/>
      <c r="E64" s="24"/>
      <c r="F64" s="22"/>
      <c r="G64" s="23"/>
      <c r="H64" s="23"/>
      <c r="I64" s="25"/>
      <c r="J64" s="36" t="s">
        <v>85</v>
      </c>
      <c r="K64" s="104" t="e">
        <f>SUM(K65)</f>
        <v>#REF!</v>
      </c>
      <c r="L64" s="104" t="e">
        <f>SUM(L65)</f>
        <v>#REF!</v>
      </c>
      <c r="M64" s="104" t="e">
        <f>SUM(M65)</f>
        <v>#REF!</v>
      </c>
      <c r="N64" s="104" t="e">
        <f>SUM(N65)</f>
        <v>#REF!</v>
      </c>
      <c r="O64" s="106" t="e">
        <f>SUM(O65)</f>
        <v>#REF!</v>
      </c>
      <c r="P64" s="192"/>
      <c r="Q64" s="180"/>
      <c r="R64" s="176"/>
      <c r="S64" s="93"/>
      <c r="T64" s="139"/>
      <c r="U64" s="139"/>
      <c r="V64" s="139"/>
      <c r="W64" s="139"/>
      <c r="X64" s="139"/>
      <c r="Y64" s="139"/>
      <c r="Z64" s="139"/>
    </row>
    <row r="65" spans="1:26" ht="15">
      <c r="A65" s="64">
        <v>56</v>
      </c>
      <c r="B65" s="133" t="s">
        <v>9</v>
      </c>
      <c r="C65" s="4" t="s">
        <v>77</v>
      </c>
      <c r="D65" s="4" t="s">
        <v>22</v>
      </c>
      <c r="E65" s="202" t="s">
        <v>86</v>
      </c>
      <c r="F65" s="203"/>
      <c r="G65" s="4" t="s">
        <v>37</v>
      </c>
      <c r="H65" s="4" t="s">
        <v>13</v>
      </c>
      <c r="I65" s="17" t="s">
        <v>81</v>
      </c>
      <c r="J65" s="37" t="s">
        <v>87</v>
      </c>
      <c r="K65" s="104" t="e">
        <f>K67+K69+K75+#REF!+#REF!</f>
        <v>#REF!</v>
      </c>
      <c r="L65" s="104" t="e">
        <f>L67+L69+L75+#REF!+#REF!+#REF!</f>
        <v>#REF!</v>
      </c>
      <c r="M65" s="104" t="e">
        <f>M67+M69+M75+#REF!+#REF!+#REF!</f>
        <v>#REF!</v>
      </c>
      <c r="N65" s="104" t="e">
        <f>N67+N69+N75+#REF!+#REF!</f>
        <v>#REF!</v>
      </c>
      <c r="O65" s="106" t="e">
        <f>O67+O69+O75+#REF!+#REF!</f>
        <v>#REF!</v>
      </c>
      <c r="P65" s="188">
        <f>SUM(P66:P69)</f>
        <v>23095.100000000002</v>
      </c>
      <c r="Q65" s="187">
        <f>SUM(Q66:Q69)</f>
        <v>23095.100000000002</v>
      </c>
      <c r="R65" s="179">
        <f>SUM(R66:R69)</f>
        <v>22295.100000000002</v>
      </c>
      <c r="S65" s="85">
        <f>SUM(R65/Q65*100)</f>
        <v>96.53606176201879</v>
      </c>
      <c r="T65" s="139"/>
      <c r="U65" s="139"/>
      <c r="V65" s="139"/>
      <c r="W65" s="139"/>
      <c r="X65" s="139"/>
      <c r="Y65" s="139"/>
      <c r="Z65" s="139"/>
    </row>
    <row r="66" spans="1:26" ht="25.5">
      <c r="A66" s="64">
        <v>57</v>
      </c>
      <c r="B66" s="22" t="s">
        <v>9</v>
      </c>
      <c r="C66" s="23" t="s">
        <v>77</v>
      </c>
      <c r="D66" s="23" t="s">
        <v>22</v>
      </c>
      <c r="E66" s="200" t="s">
        <v>86</v>
      </c>
      <c r="F66" s="204"/>
      <c r="G66" s="23" t="s">
        <v>37</v>
      </c>
      <c r="H66" s="23" t="s">
        <v>13</v>
      </c>
      <c r="I66" s="25" t="s">
        <v>81</v>
      </c>
      <c r="J66" s="38" t="s">
        <v>156</v>
      </c>
      <c r="K66" s="164"/>
      <c r="L66" s="164"/>
      <c r="M66" s="165"/>
      <c r="N66" s="164"/>
      <c r="O66" s="106"/>
      <c r="P66" s="193">
        <v>17688.4</v>
      </c>
      <c r="Q66" s="193">
        <v>17688.4</v>
      </c>
      <c r="R66" s="180">
        <v>17688.4</v>
      </c>
      <c r="S66" s="99">
        <v>0</v>
      </c>
      <c r="T66" s="139"/>
      <c r="U66" s="139"/>
      <c r="V66" s="139"/>
      <c r="W66" s="139"/>
      <c r="X66" s="139"/>
      <c r="Y66" s="139"/>
      <c r="Z66" s="139"/>
    </row>
    <row r="67" spans="1:26" ht="34.5" customHeight="1">
      <c r="A67" s="107">
        <v>58</v>
      </c>
      <c r="B67" s="22" t="s">
        <v>9</v>
      </c>
      <c r="C67" s="23" t="s">
        <v>77</v>
      </c>
      <c r="D67" s="23" t="s">
        <v>22</v>
      </c>
      <c r="E67" s="200" t="s">
        <v>86</v>
      </c>
      <c r="F67" s="204"/>
      <c r="G67" s="23" t="s">
        <v>37</v>
      </c>
      <c r="H67" s="23" t="s">
        <v>13</v>
      </c>
      <c r="I67" s="25" t="s">
        <v>81</v>
      </c>
      <c r="J67" s="38" t="s">
        <v>88</v>
      </c>
      <c r="K67" s="108">
        <f>66999+285</f>
        <v>67284</v>
      </c>
      <c r="L67" s="108">
        <v>56071</v>
      </c>
      <c r="M67" s="97"/>
      <c r="N67" s="108">
        <f>66999+285</f>
        <v>67284</v>
      </c>
      <c r="O67" s="72">
        <v>85626</v>
      </c>
      <c r="P67" s="190">
        <v>3564</v>
      </c>
      <c r="Q67" s="190">
        <v>3564</v>
      </c>
      <c r="R67" s="178">
        <v>2764</v>
      </c>
      <c r="S67" s="109">
        <f>SUM(R67/Q67*100)</f>
        <v>77.55331088664423</v>
      </c>
      <c r="T67" s="139"/>
      <c r="U67" s="139"/>
      <c r="V67" s="139"/>
      <c r="W67" s="139"/>
      <c r="X67" s="139"/>
      <c r="Y67" s="139"/>
      <c r="Z67" s="139"/>
    </row>
    <row r="68" spans="1:26" ht="34.5" customHeight="1">
      <c r="A68" s="107">
        <v>59</v>
      </c>
      <c r="B68" s="22" t="s">
        <v>9</v>
      </c>
      <c r="C68" s="23" t="s">
        <v>77</v>
      </c>
      <c r="D68" s="23" t="s">
        <v>22</v>
      </c>
      <c r="E68" s="200" t="s">
        <v>86</v>
      </c>
      <c r="F68" s="201"/>
      <c r="G68" s="23" t="s">
        <v>37</v>
      </c>
      <c r="H68" s="23" t="s">
        <v>13</v>
      </c>
      <c r="I68" s="25" t="s">
        <v>81</v>
      </c>
      <c r="J68" s="132" t="s">
        <v>134</v>
      </c>
      <c r="K68" s="108"/>
      <c r="L68" s="108"/>
      <c r="M68" s="97"/>
      <c r="N68" s="108"/>
      <c r="O68" s="72"/>
      <c r="P68" s="190">
        <v>122.4</v>
      </c>
      <c r="Q68" s="190">
        <v>122.4</v>
      </c>
      <c r="R68" s="178">
        <v>122.4</v>
      </c>
      <c r="S68" s="109">
        <f>SUM(R68/Q68*100)</f>
        <v>100</v>
      </c>
      <c r="T68" s="139"/>
      <c r="U68" s="139"/>
      <c r="V68" s="139"/>
      <c r="W68" s="139"/>
      <c r="X68" s="139"/>
      <c r="Y68" s="139"/>
      <c r="Z68" s="139"/>
    </row>
    <row r="69" spans="1:26" ht="38.25">
      <c r="A69" s="107">
        <v>60</v>
      </c>
      <c r="B69" s="22" t="s">
        <v>9</v>
      </c>
      <c r="C69" s="23" t="s">
        <v>77</v>
      </c>
      <c r="D69" s="23" t="s">
        <v>22</v>
      </c>
      <c r="E69" s="200" t="s">
        <v>86</v>
      </c>
      <c r="F69" s="204"/>
      <c r="G69" s="23" t="s">
        <v>37</v>
      </c>
      <c r="H69" s="23" t="s">
        <v>13</v>
      </c>
      <c r="I69" s="25" t="s">
        <v>81</v>
      </c>
      <c r="J69" s="39" t="s">
        <v>89</v>
      </c>
      <c r="K69" s="87" t="e">
        <f>SUM(#REF!)</f>
        <v>#REF!</v>
      </c>
      <c r="L69" s="87">
        <v>29044.7</v>
      </c>
      <c r="M69" s="87">
        <v>29044.7</v>
      </c>
      <c r="N69" s="87" t="e">
        <f>SUM(#REF!)</f>
        <v>#REF!</v>
      </c>
      <c r="O69" s="110" t="e">
        <f>#REF!</f>
        <v>#REF!</v>
      </c>
      <c r="P69" s="190">
        <v>1720.3</v>
      </c>
      <c r="Q69" s="190">
        <v>1720.3</v>
      </c>
      <c r="R69" s="180">
        <v>1720.3</v>
      </c>
      <c r="S69" s="99">
        <f>SUM(R69/Q69*100)</f>
        <v>100</v>
      </c>
      <c r="T69" s="139"/>
      <c r="U69" s="139"/>
      <c r="V69" s="139"/>
      <c r="W69" s="139"/>
      <c r="X69" s="139"/>
      <c r="Y69" s="139"/>
      <c r="Z69" s="139"/>
    </row>
    <row r="70" spans="1:26" ht="21.75" customHeight="1">
      <c r="A70" s="107">
        <v>61</v>
      </c>
      <c r="B70" s="26" t="s">
        <v>9</v>
      </c>
      <c r="C70" s="27" t="s">
        <v>77</v>
      </c>
      <c r="D70" s="27" t="s">
        <v>22</v>
      </c>
      <c r="E70" s="207" t="s">
        <v>90</v>
      </c>
      <c r="F70" s="208"/>
      <c r="G70" s="27" t="s">
        <v>11</v>
      </c>
      <c r="H70" s="27" t="s">
        <v>13</v>
      </c>
      <c r="I70" s="28" t="s">
        <v>81</v>
      </c>
      <c r="J70" s="40" t="s">
        <v>91</v>
      </c>
      <c r="K70" s="70"/>
      <c r="L70" s="70"/>
      <c r="M70" s="140"/>
      <c r="N70" s="70"/>
      <c r="O70" s="72"/>
      <c r="P70" s="191">
        <f>SUM(P71+P72+P73+P74+P75+P76)</f>
        <v>28439.1</v>
      </c>
      <c r="Q70" s="179">
        <f>SUM(Q71+Q72+Q73+Q74+Q75+Q76+Q84)</f>
        <v>115865.00000000001</v>
      </c>
      <c r="R70" s="176">
        <f>SUM(R71+R72+R73+R74+R75+R76+R84)</f>
        <v>95082.7</v>
      </c>
      <c r="S70" s="93">
        <f aca="true" t="shared" si="3" ref="S70:S76">SUM(R70/Q70*100)</f>
        <v>82.06334958788244</v>
      </c>
      <c r="T70" s="139"/>
      <c r="U70" s="139"/>
      <c r="V70" s="139"/>
      <c r="W70" s="139"/>
      <c r="X70" s="139"/>
      <c r="Y70" s="139"/>
      <c r="Z70" s="139"/>
    </row>
    <row r="71" spans="1:26" ht="39.75" customHeight="1">
      <c r="A71" s="107">
        <v>62</v>
      </c>
      <c r="B71" s="22" t="s">
        <v>9</v>
      </c>
      <c r="C71" s="23" t="s">
        <v>77</v>
      </c>
      <c r="D71" s="23" t="s">
        <v>22</v>
      </c>
      <c r="E71" s="200" t="s">
        <v>95</v>
      </c>
      <c r="F71" s="201"/>
      <c r="G71" s="23" t="s">
        <v>37</v>
      </c>
      <c r="H71" s="23" t="s">
        <v>13</v>
      </c>
      <c r="I71" s="25" t="s">
        <v>81</v>
      </c>
      <c r="J71" s="158" t="s">
        <v>146</v>
      </c>
      <c r="K71" s="83" t="e">
        <f>SUM(K72:K74,K76,#REF!)</f>
        <v>#REF!</v>
      </c>
      <c r="L71" s="83" t="e">
        <f>SUM(L72:L74,L76,#REF!)</f>
        <v>#REF!</v>
      </c>
      <c r="M71" s="83" t="e">
        <f>SUM(M72:M74,M76,#REF!)</f>
        <v>#REF!</v>
      </c>
      <c r="N71" s="83" t="e">
        <f>SUM(N72:N74,N76,#REF!)</f>
        <v>#REF!</v>
      </c>
      <c r="O71" s="84" t="e">
        <f>SUM(O72:O74,O76,#REF!)</f>
        <v>#REF!</v>
      </c>
      <c r="P71" s="190">
        <v>2382</v>
      </c>
      <c r="Q71" s="190">
        <v>2382</v>
      </c>
      <c r="R71" s="180">
        <v>1363</v>
      </c>
      <c r="S71" s="99">
        <f t="shared" si="3"/>
        <v>57.2208228379513</v>
      </c>
      <c r="T71" s="139"/>
      <c r="U71" s="139"/>
      <c r="V71" s="139"/>
      <c r="W71" s="139"/>
      <c r="X71" s="139"/>
      <c r="Y71" s="139"/>
      <c r="Z71" s="139"/>
    </row>
    <row r="72" spans="1:26" ht="44.25" customHeight="1">
      <c r="A72" s="107">
        <v>63</v>
      </c>
      <c r="B72" s="22" t="s">
        <v>9</v>
      </c>
      <c r="C72" s="23" t="s">
        <v>77</v>
      </c>
      <c r="D72" s="23" t="s">
        <v>22</v>
      </c>
      <c r="E72" s="200" t="s">
        <v>94</v>
      </c>
      <c r="F72" s="201"/>
      <c r="G72" s="23" t="s">
        <v>37</v>
      </c>
      <c r="H72" s="23" t="s">
        <v>13</v>
      </c>
      <c r="I72" s="25" t="s">
        <v>81</v>
      </c>
      <c r="J72" s="160" t="s">
        <v>145</v>
      </c>
      <c r="K72" s="70"/>
      <c r="L72" s="70"/>
      <c r="M72" s="140"/>
      <c r="N72" s="70"/>
      <c r="O72" s="72"/>
      <c r="P72" s="190">
        <v>336.4</v>
      </c>
      <c r="Q72" s="190">
        <v>336.4</v>
      </c>
      <c r="R72" s="178">
        <v>208.5</v>
      </c>
      <c r="S72" s="109">
        <f t="shared" si="3"/>
        <v>61.979785969084425</v>
      </c>
      <c r="T72" s="139"/>
      <c r="U72" s="139"/>
      <c r="V72" s="139"/>
      <c r="W72" s="139"/>
      <c r="X72" s="139"/>
      <c r="Y72" s="139"/>
      <c r="Z72" s="139"/>
    </row>
    <row r="73" spans="1:26" ht="56.25" customHeight="1">
      <c r="A73" s="107">
        <v>64</v>
      </c>
      <c r="B73" s="22" t="s">
        <v>9</v>
      </c>
      <c r="C73" s="23" t="s">
        <v>77</v>
      </c>
      <c r="D73" s="23" t="s">
        <v>22</v>
      </c>
      <c r="E73" s="200" t="s">
        <v>96</v>
      </c>
      <c r="F73" s="209"/>
      <c r="G73" s="23" t="s">
        <v>37</v>
      </c>
      <c r="H73" s="23" t="s">
        <v>13</v>
      </c>
      <c r="I73" s="25" t="s">
        <v>81</v>
      </c>
      <c r="J73" s="158" t="s">
        <v>147</v>
      </c>
      <c r="K73" s="79">
        <v>5814</v>
      </c>
      <c r="L73" s="79">
        <v>4700</v>
      </c>
      <c r="M73" s="71"/>
      <c r="N73" s="70">
        <v>5814</v>
      </c>
      <c r="O73" s="72">
        <v>6881.9</v>
      </c>
      <c r="P73" s="190">
        <v>0.7</v>
      </c>
      <c r="Q73" s="190">
        <v>0.7</v>
      </c>
      <c r="R73" s="177">
        <v>0</v>
      </c>
      <c r="S73" s="73">
        <f t="shared" si="3"/>
        <v>0</v>
      </c>
      <c r="T73" s="139"/>
      <c r="U73" s="139"/>
      <c r="V73" s="139"/>
      <c r="W73" s="139"/>
      <c r="X73" s="139"/>
      <c r="Y73" s="139"/>
      <c r="Z73" s="139"/>
    </row>
    <row r="74" spans="1:26" ht="65.25" customHeight="1" thickBot="1">
      <c r="A74" s="107">
        <v>65</v>
      </c>
      <c r="B74" s="22" t="s">
        <v>9</v>
      </c>
      <c r="C74" s="23" t="s">
        <v>77</v>
      </c>
      <c r="D74" s="23" t="s">
        <v>22</v>
      </c>
      <c r="E74" s="200" t="s">
        <v>92</v>
      </c>
      <c r="F74" s="201"/>
      <c r="G74" s="23" t="s">
        <v>37</v>
      </c>
      <c r="H74" s="23" t="s">
        <v>13</v>
      </c>
      <c r="I74" s="25" t="s">
        <v>81</v>
      </c>
      <c r="J74" s="29" t="s">
        <v>148</v>
      </c>
      <c r="K74" s="111">
        <f>17124+5095</f>
        <v>22219</v>
      </c>
      <c r="L74" s="111">
        <v>17067</v>
      </c>
      <c r="M74" s="140"/>
      <c r="N74" s="70">
        <v>22219</v>
      </c>
      <c r="O74" s="72">
        <v>11986</v>
      </c>
      <c r="P74" s="190">
        <v>2765.7</v>
      </c>
      <c r="Q74" s="190">
        <v>2765.7</v>
      </c>
      <c r="R74" s="177">
        <v>2242.4</v>
      </c>
      <c r="S74" s="73">
        <f t="shared" si="3"/>
        <v>81.07893119282642</v>
      </c>
      <c r="T74" s="139"/>
      <c r="U74" s="139"/>
      <c r="V74" s="139"/>
      <c r="W74" s="139"/>
      <c r="X74" s="139"/>
      <c r="Y74" s="139"/>
      <c r="Z74" s="139"/>
    </row>
    <row r="75" spans="1:26" ht="70.5" customHeight="1">
      <c r="A75" s="107">
        <v>66</v>
      </c>
      <c r="B75" s="22" t="s">
        <v>9</v>
      </c>
      <c r="C75" s="23" t="s">
        <v>77</v>
      </c>
      <c r="D75" s="23" t="s">
        <v>22</v>
      </c>
      <c r="E75" s="200" t="s">
        <v>93</v>
      </c>
      <c r="F75" s="204"/>
      <c r="G75" s="23" t="s">
        <v>37</v>
      </c>
      <c r="H75" s="23" t="s">
        <v>13</v>
      </c>
      <c r="I75" s="25" t="s">
        <v>81</v>
      </c>
      <c r="J75" s="159" t="s">
        <v>149</v>
      </c>
      <c r="K75" s="111"/>
      <c r="L75" s="111"/>
      <c r="M75" s="140"/>
      <c r="N75" s="70"/>
      <c r="O75" s="72"/>
      <c r="P75" s="189">
        <v>9.9</v>
      </c>
      <c r="Q75" s="189">
        <v>9.9</v>
      </c>
      <c r="R75" s="177">
        <v>6.2</v>
      </c>
      <c r="S75" s="73">
        <f>SUM(R75/Q75*100)</f>
        <v>62.62626262626263</v>
      </c>
      <c r="T75" s="139"/>
      <c r="U75" s="139"/>
      <c r="V75" s="139"/>
      <c r="W75" s="139"/>
      <c r="X75" s="139"/>
      <c r="Y75" s="139"/>
      <c r="Z75" s="139"/>
    </row>
    <row r="76" spans="1:26" ht="31.5" customHeight="1">
      <c r="A76" s="107">
        <v>67</v>
      </c>
      <c r="B76" s="26" t="s">
        <v>9</v>
      </c>
      <c r="C76" s="27" t="s">
        <v>77</v>
      </c>
      <c r="D76" s="27" t="s">
        <v>22</v>
      </c>
      <c r="E76" s="207" t="s">
        <v>97</v>
      </c>
      <c r="F76" s="208"/>
      <c r="G76" s="27" t="s">
        <v>37</v>
      </c>
      <c r="H76" s="27" t="s">
        <v>13</v>
      </c>
      <c r="I76" s="28" t="s">
        <v>81</v>
      </c>
      <c r="J76" s="40" t="s">
        <v>98</v>
      </c>
      <c r="K76" s="70">
        <v>433.9</v>
      </c>
      <c r="L76" s="70">
        <v>433.9</v>
      </c>
      <c r="M76" s="71"/>
      <c r="N76" s="70">
        <v>433.9</v>
      </c>
      <c r="O76" s="72">
        <v>286.4</v>
      </c>
      <c r="P76" s="188">
        <f>SUM(P77:P83)</f>
        <v>22944.4</v>
      </c>
      <c r="Q76" s="187">
        <f>SUM(Q77:Q83)</f>
        <v>22778.100000000002</v>
      </c>
      <c r="R76" s="181">
        <f>SUM(R77:R83)</f>
        <v>21367.600000000002</v>
      </c>
      <c r="S76" s="93">
        <f t="shared" si="3"/>
        <v>93.80764857472748</v>
      </c>
      <c r="T76" s="139"/>
      <c r="U76" s="139"/>
      <c r="V76" s="139"/>
      <c r="W76" s="139"/>
      <c r="X76" s="139"/>
      <c r="Y76" s="139"/>
      <c r="Z76" s="139"/>
    </row>
    <row r="77" spans="1:26" ht="51">
      <c r="A77" s="107">
        <v>68</v>
      </c>
      <c r="B77" s="22" t="s">
        <v>9</v>
      </c>
      <c r="C77" s="23" t="s">
        <v>77</v>
      </c>
      <c r="D77" s="23" t="s">
        <v>22</v>
      </c>
      <c r="E77" s="200" t="s">
        <v>97</v>
      </c>
      <c r="F77" s="204"/>
      <c r="G77" s="23" t="s">
        <v>37</v>
      </c>
      <c r="H77" s="23" t="s">
        <v>13</v>
      </c>
      <c r="I77" s="25" t="s">
        <v>81</v>
      </c>
      <c r="J77" s="41" t="s">
        <v>99</v>
      </c>
      <c r="K77" s="70">
        <v>6565</v>
      </c>
      <c r="L77" s="70">
        <v>5152</v>
      </c>
      <c r="M77" s="71"/>
      <c r="N77" s="70">
        <v>6565</v>
      </c>
      <c r="O77" s="72">
        <v>7234</v>
      </c>
      <c r="P77" s="190">
        <v>769</v>
      </c>
      <c r="Q77" s="190">
        <f>769-769</f>
        <v>0</v>
      </c>
      <c r="R77" s="177">
        <v>0</v>
      </c>
      <c r="S77" s="73">
        <v>0</v>
      </c>
      <c r="T77" s="139"/>
      <c r="U77" s="139"/>
      <c r="V77" s="139"/>
      <c r="W77" s="139"/>
      <c r="X77" s="139"/>
      <c r="Y77" s="139"/>
      <c r="Z77" s="139"/>
    </row>
    <row r="78" spans="1:26" ht="51">
      <c r="A78" s="107">
        <v>69</v>
      </c>
      <c r="B78" s="22" t="s">
        <v>9</v>
      </c>
      <c r="C78" s="23" t="s">
        <v>77</v>
      </c>
      <c r="D78" s="23" t="s">
        <v>22</v>
      </c>
      <c r="E78" s="200" t="s">
        <v>97</v>
      </c>
      <c r="F78" s="204"/>
      <c r="G78" s="23" t="s">
        <v>37</v>
      </c>
      <c r="H78" s="23" t="s">
        <v>13</v>
      </c>
      <c r="I78" s="25" t="s">
        <v>81</v>
      </c>
      <c r="J78" s="41" t="s">
        <v>100</v>
      </c>
      <c r="K78" s="112"/>
      <c r="L78" s="112"/>
      <c r="M78" s="71"/>
      <c r="N78" s="112"/>
      <c r="O78" s="113"/>
      <c r="P78" s="190">
        <v>21726.3</v>
      </c>
      <c r="Q78" s="190">
        <f>21726.3+602.7</f>
        <v>22329</v>
      </c>
      <c r="R78" s="177">
        <v>20925</v>
      </c>
      <c r="S78" s="73">
        <f aca="true" t="shared" si="4" ref="S78:S90">SUM(R78/Q78*100)</f>
        <v>93.71221281741234</v>
      </c>
      <c r="T78" s="139"/>
      <c r="U78" s="139"/>
      <c r="V78" s="139"/>
      <c r="W78" s="139"/>
      <c r="X78" s="139"/>
      <c r="Y78" s="139"/>
      <c r="Z78" s="139"/>
    </row>
    <row r="79" spans="1:26" ht="51">
      <c r="A79" s="107">
        <v>70</v>
      </c>
      <c r="B79" s="22" t="s">
        <v>9</v>
      </c>
      <c r="C79" s="23" t="s">
        <v>77</v>
      </c>
      <c r="D79" s="23" t="s">
        <v>22</v>
      </c>
      <c r="E79" s="200" t="s">
        <v>97</v>
      </c>
      <c r="F79" s="204"/>
      <c r="G79" s="23" t="s">
        <v>37</v>
      </c>
      <c r="H79" s="23" t="s">
        <v>13</v>
      </c>
      <c r="I79" s="25" t="s">
        <v>81</v>
      </c>
      <c r="J79" s="42" t="s">
        <v>101</v>
      </c>
      <c r="K79" s="112"/>
      <c r="L79" s="112"/>
      <c r="M79" s="71"/>
      <c r="N79" s="112"/>
      <c r="O79" s="113"/>
      <c r="P79" s="190">
        <v>0.2</v>
      </c>
      <c r="Q79" s="190">
        <v>0.2</v>
      </c>
      <c r="R79" s="177">
        <v>0.2</v>
      </c>
      <c r="S79" s="73">
        <f t="shared" si="4"/>
        <v>100</v>
      </c>
      <c r="T79" s="139"/>
      <c r="U79" s="139"/>
      <c r="V79" s="139"/>
      <c r="W79" s="139"/>
      <c r="X79" s="139"/>
      <c r="Y79" s="139"/>
      <c r="Z79" s="139"/>
    </row>
    <row r="80" spans="1:26" ht="35.25" customHeight="1">
      <c r="A80" s="107">
        <v>71</v>
      </c>
      <c r="B80" s="22" t="s">
        <v>9</v>
      </c>
      <c r="C80" s="23" t="s">
        <v>77</v>
      </c>
      <c r="D80" s="23" t="s">
        <v>22</v>
      </c>
      <c r="E80" s="200" t="s">
        <v>97</v>
      </c>
      <c r="F80" s="204"/>
      <c r="G80" s="23" t="s">
        <v>37</v>
      </c>
      <c r="H80" s="23" t="s">
        <v>13</v>
      </c>
      <c r="I80" s="25" t="s">
        <v>81</v>
      </c>
      <c r="J80" s="43" t="s">
        <v>102</v>
      </c>
      <c r="K80" s="114">
        <f>SUM(K83:K86)</f>
        <v>100.1</v>
      </c>
      <c r="L80" s="114">
        <f>SUM(L83:L86)</f>
        <v>79.1</v>
      </c>
      <c r="M80" s="114">
        <f>SUM(M83:M86)</f>
        <v>0</v>
      </c>
      <c r="N80" s="114">
        <f>SUM(N83:N86)</f>
        <v>79.1</v>
      </c>
      <c r="O80" s="115">
        <f>SUM(O83:O86)</f>
        <v>83.5</v>
      </c>
      <c r="P80" s="190">
        <v>115.2</v>
      </c>
      <c r="Q80" s="190">
        <v>115.2</v>
      </c>
      <c r="R80" s="182">
        <v>115.2</v>
      </c>
      <c r="S80" s="81">
        <f t="shared" si="4"/>
        <v>100</v>
      </c>
      <c r="T80" s="139"/>
      <c r="U80" s="139"/>
      <c r="V80" s="139"/>
      <c r="W80" s="139"/>
      <c r="X80" s="139"/>
      <c r="Y80" s="139"/>
      <c r="Z80" s="139"/>
    </row>
    <row r="81" spans="1:26" ht="38.25">
      <c r="A81" s="107">
        <v>72</v>
      </c>
      <c r="B81" s="22" t="s">
        <v>9</v>
      </c>
      <c r="C81" s="23" t="s">
        <v>77</v>
      </c>
      <c r="D81" s="23" t="s">
        <v>22</v>
      </c>
      <c r="E81" s="200" t="s">
        <v>97</v>
      </c>
      <c r="F81" s="204"/>
      <c r="G81" s="23" t="s">
        <v>37</v>
      </c>
      <c r="H81" s="23" t="s">
        <v>13</v>
      </c>
      <c r="I81" s="25" t="s">
        <v>81</v>
      </c>
      <c r="J81" s="43" t="s">
        <v>103</v>
      </c>
      <c r="K81" s="70"/>
      <c r="L81" s="70"/>
      <c r="M81" s="141"/>
      <c r="N81" s="70"/>
      <c r="O81" s="72"/>
      <c r="P81" s="190">
        <v>115.8</v>
      </c>
      <c r="Q81" s="190">
        <v>115.8</v>
      </c>
      <c r="R81" s="177">
        <v>115.8</v>
      </c>
      <c r="S81" s="73">
        <f t="shared" si="4"/>
        <v>100</v>
      </c>
      <c r="T81" s="139"/>
      <c r="U81" s="139"/>
      <c r="V81" s="139"/>
      <c r="W81" s="139"/>
      <c r="X81" s="139"/>
      <c r="Y81" s="139"/>
      <c r="Z81" s="139"/>
    </row>
    <row r="82" spans="1:26" ht="51.75">
      <c r="A82" s="107">
        <v>73</v>
      </c>
      <c r="B82" s="22" t="s">
        <v>9</v>
      </c>
      <c r="C82" s="23" t="s">
        <v>77</v>
      </c>
      <c r="D82" s="23" t="s">
        <v>22</v>
      </c>
      <c r="E82" s="200" t="s">
        <v>97</v>
      </c>
      <c r="F82" s="201"/>
      <c r="G82" s="23" t="s">
        <v>37</v>
      </c>
      <c r="H82" s="23" t="s">
        <v>13</v>
      </c>
      <c r="I82" s="25" t="s">
        <v>81</v>
      </c>
      <c r="J82" s="149" t="s">
        <v>135</v>
      </c>
      <c r="K82" s="70"/>
      <c r="L82" s="70"/>
      <c r="M82" s="148"/>
      <c r="N82" s="70"/>
      <c r="O82" s="72"/>
      <c r="P82" s="190">
        <v>6.5</v>
      </c>
      <c r="Q82" s="190">
        <v>6.5</v>
      </c>
      <c r="R82" s="177"/>
      <c r="S82" s="73">
        <f t="shared" si="4"/>
        <v>0</v>
      </c>
      <c r="T82" s="139"/>
      <c r="U82" s="139"/>
      <c r="V82" s="139"/>
      <c r="W82" s="139"/>
      <c r="X82" s="139"/>
      <c r="Y82" s="139"/>
      <c r="Z82" s="139"/>
    </row>
    <row r="83" spans="1:26" ht="76.5">
      <c r="A83" s="107">
        <v>74</v>
      </c>
      <c r="B83" s="22" t="s">
        <v>9</v>
      </c>
      <c r="C83" s="23" t="s">
        <v>77</v>
      </c>
      <c r="D83" s="23" t="s">
        <v>22</v>
      </c>
      <c r="E83" s="200" t="s">
        <v>97</v>
      </c>
      <c r="F83" s="204"/>
      <c r="G83" s="23" t="s">
        <v>37</v>
      </c>
      <c r="H83" s="23" t="s">
        <v>13</v>
      </c>
      <c r="I83" s="25" t="s">
        <v>81</v>
      </c>
      <c r="J83" s="44" t="s">
        <v>104</v>
      </c>
      <c r="K83" s="70">
        <v>21</v>
      </c>
      <c r="L83" s="70"/>
      <c r="M83" s="71"/>
      <c r="N83" s="70"/>
      <c r="O83" s="72"/>
      <c r="P83" s="190">
        <v>211.4</v>
      </c>
      <c r="Q83" s="190">
        <v>211.4</v>
      </c>
      <c r="R83" s="177">
        <v>211.4</v>
      </c>
      <c r="S83" s="73">
        <f>SUM(R83/Q83*100)</f>
        <v>100</v>
      </c>
      <c r="T83" s="139"/>
      <c r="U83" s="139"/>
      <c r="V83" s="139"/>
      <c r="W83" s="139"/>
      <c r="X83" s="139"/>
      <c r="Y83" s="139"/>
      <c r="Z83" s="139"/>
    </row>
    <row r="84" spans="1:26" ht="15">
      <c r="A84" s="107">
        <v>75</v>
      </c>
      <c r="B84" s="26" t="s">
        <v>9</v>
      </c>
      <c r="C84" s="27" t="s">
        <v>77</v>
      </c>
      <c r="D84" s="27" t="s">
        <v>22</v>
      </c>
      <c r="E84" s="207" t="s">
        <v>105</v>
      </c>
      <c r="F84" s="208"/>
      <c r="G84" s="27" t="s">
        <v>37</v>
      </c>
      <c r="H84" s="27" t="s">
        <v>13</v>
      </c>
      <c r="I84" s="28" t="s">
        <v>81</v>
      </c>
      <c r="J84" s="45" t="s">
        <v>106</v>
      </c>
      <c r="K84" s="70"/>
      <c r="L84" s="70"/>
      <c r="M84" s="71"/>
      <c r="N84" s="70"/>
      <c r="O84" s="72"/>
      <c r="P84" s="191">
        <f>SUM(P85:P86)</f>
        <v>87303</v>
      </c>
      <c r="Q84" s="179">
        <f>SUM(Q85:Q86)</f>
        <v>87592.20000000001</v>
      </c>
      <c r="R84" s="176">
        <f>SUM(R85:R86)</f>
        <v>69895</v>
      </c>
      <c r="S84" s="93">
        <f t="shared" si="4"/>
        <v>79.79591790136563</v>
      </c>
      <c r="T84" s="139"/>
      <c r="U84" s="139"/>
      <c r="V84" s="139"/>
      <c r="W84" s="139"/>
      <c r="X84" s="139"/>
      <c r="Y84" s="139"/>
      <c r="Z84" s="139"/>
    </row>
    <row r="85" spans="1:26" ht="53.25" customHeight="1">
      <c r="A85" s="107">
        <v>76</v>
      </c>
      <c r="B85" s="22" t="s">
        <v>9</v>
      </c>
      <c r="C85" s="23" t="s">
        <v>77</v>
      </c>
      <c r="D85" s="23" t="s">
        <v>22</v>
      </c>
      <c r="E85" s="200" t="s">
        <v>105</v>
      </c>
      <c r="F85" s="204"/>
      <c r="G85" s="23" t="s">
        <v>37</v>
      </c>
      <c r="H85" s="23" t="s">
        <v>13</v>
      </c>
      <c r="I85" s="25" t="s">
        <v>81</v>
      </c>
      <c r="J85" s="46" t="s">
        <v>107</v>
      </c>
      <c r="K85" s="70">
        <v>0.1</v>
      </c>
      <c r="L85" s="70">
        <v>0.1</v>
      </c>
      <c r="M85" s="71"/>
      <c r="N85" s="70">
        <v>0.1</v>
      </c>
      <c r="O85" s="72">
        <v>0.1</v>
      </c>
      <c r="P85" s="190">
        <v>23415</v>
      </c>
      <c r="Q85" s="190">
        <f>23415+122.4</f>
        <v>23537.4</v>
      </c>
      <c r="R85" s="177">
        <v>18683</v>
      </c>
      <c r="S85" s="73">
        <f t="shared" si="4"/>
        <v>79.37580191524977</v>
      </c>
      <c r="T85" s="139"/>
      <c r="U85" s="139"/>
      <c r="V85" s="139"/>
      <c r="W85" s="139"/>
      <c r="X85" s="139"/>
      <c r="Y85" s="139"/>
      <c r="Z85" s="139"/>
    </row>
    <row r="86" spans="1:26" ht="76.5">
      <c r="A86" s="107">
        <v>77</v>
      </c>
      <c r="B86" s="22" t="s">
        <v>9</v>
      </c>
      <c r="C86" s="30" t="s">
        <v>77</v>
      </c>
      <c r="D86" s="30" t="s">
        <v>22</v>
      </c>
      <c r="E86" s="200" t="s">
        <v>105</v>
      </c>
      <c r="F86" s="204"/>
      <c r="G86" s="30" t="s">
        <v>37</v>
      </c>
      <c r="H86" s="30" t="s">
        <v>13</v>
      </c>
      <c r="I86" s="31" t="s">
        <v>81</v>
      </c>
      <c r="J86" s="39" t="s">
        <v>108</v>
      </c>
      <c r="K86" s="79">
        <v>79</v>
      </c>
      <c r="L86" s="79">
        <v>79</v>
      </c>
      <c r="M86" s="71"/>
      <c r="N86" s="79">
        <v>79</v>
      </c>
      <c r="O86" s="72">
        <v>83.4</v>
      </c>
      <c r="P86" s="194">
        <v>63888</v>
      </c>
      <c r="Q86" s="194">
        <f>63888+166.8</f>
        <v>64054.8</v>
      </c>
      <c r="R86" s="177">
        <v>51212</v>
      </c>
      <c r="S86" s="73">
        <f>SUM(R86/Q86*100)</f>
        <v>79.95029256199379</v>
      </c>
      <c r="T86" s="139"/>
      <c r="U86" s="139"/>
      <c r="V86" s="139"/>
      <c r="W86" s="139"/>
      <c r="X86" s="139"/>
      <c r="Y86" s="139"/>
      <c r="Z86" s="139"/>
    </row>
    <row r="87" spans="1:26" ht="15">
      <c r="A87" s="107">
        <v>78</v>
      </c>
      <c r="B87" s="117" t="s">
        <v>9</v>
      </c>
      <c r="C87" s="118" t="s">
        <v>77</v>
      </c>
      <c r="D87" s="118" t="s">
        <v>22</v>
      </c>
      <c r="E87" s="207" t="s">
        <v>122</v>
      </c>
      <c r="F87" s="208"/>
      <c r="G87" s="118" t="s">
        <v>11</v>
      </c>
      <c r="H87" s="118" t="s">
        <v>13</v>
      </c>
      <c r="I87" s="119" t="s">
        <v>81</v>
      </c>
      <c r="J87" s="124" t="s">
        <v>123</v>
      </c>
      <c r="K87" s="66"/>
      <c r="L87" s="66"/>
      <c r="M87" s="142"/>
      <c r="N87" s="66"/>
      <c r="O87" s="92"/>
      <c r="P87" s="195">
        <f>SUM(P89:P89)</f>
        <v>0</v>
      </c>
      <c r="Q87" s="196">
        <f>SUM(Q88:Q90)</f>
        <v>194721.59999999998</v>
      </c>
      <c r="R87" s="176">
        <f>SUM(R88:R89)</f>
        <v>3597.1</v>
      </c>
      <c r="S87" s="93">
        <f>SUM(R87/Q87*100)</f>
        <v>1.847304048446603</v>
      </c>
      <c r="T87" s="139"/>
      <c r="U87" s="139"/>
      <c r="V87" s="139"/>
      <c r="W87" s="139"/>
      <c r="X87" s="139"/>
      <c r="Y87" s="139"/>
      <c r="Z87" s="139"/>
    </row>
    <row r="88" spans="1:26" ht="54.75" customHeight="1">
      <c r="A88" s="125">
        <v>79</v>
      </c>
      <c r="B88" s="163" t="s">
        <v>9</v>
      </c>
      <c r="C88" s="30" t="s">
        <v>77</v>
      </c>
      <c r="D88" s="30" t="s">
        <v>22</v>
      </c>
      <c r="E88" s="200" t="s">
        <v>151</v>
      </c>
      <c r="F88" s="201"/>
      <c r="G88" s="30" t="s">
        <v>37</v>
      </c>
      <c r="H88" s="30" t="s">
        <v>13</v>
      </c>
      <c r="I88" s="116" t="s">
        <v>81</v>
      </c>
      <c r="J88" s="158" t="s">
        <v>152</v>
      </c>
      <c r="K88" s="82"/>
      <c r="L88" s="82"/>
      <c r="M88" s="142"/>
      <c r="N88" s="82"/>
      <c r="O88" s="152"/>
      <c r="P88" s="194">
        <v>0</v>
      </c>
      <c r="Q88" s="197">
        <v>1030.3</v>
      </c>
      <c r="R88" s="177">
        <v>509.7</v>
      </c>
      <c r="S88" s="73">
        <f>SUM(R88/Q88*100)</f>
        <v>49.47102785596428</v>
      </c>
      <c r="T88" s="139"/>
      <c r="U88" s="139"/>
      <c r="V88" s="139"/>
      <c r="W88" s="139"/>
      <c r="X88" s="139"/>
      <c r="Y88" s="139"/>
      <c r="Z88" s="139"/>
    </row>
    <row r="89" spans="1:26" ht="56.25" customHeight="1">
      <c r="A89" s="125">
        <v>80</v>
      </c>
      <c r="B89" s="126" t="s">
        <v>9</v>
      </c>
      <c r="C89" s="30" t="s">
        <v>77</v>
      </c>
      <c r="D89" s="30" t="s">
        <v>22</v>
      </c>
      <c r="E89" s="200" t="s">
        <v>116</v>
      </c>
      <c r="F89" s="230"/>
      <c r="G89" s="30" t="s">
        <v>37</v>
      </c>
      <c r="H89" s="30" t="s">
        <v>13</v>
      </c>
      <c r="I89" s="116" t="s">
        <v>81</v>
      </c>
      <c r="J89" s="127" t="s">
        <v>150</v>
      </c>
      <c r="K89" s="128"/>
      <c r="L89" s="128"/>
      <c r="M89" s="143"/>
      <c r="N89" s="128"/>
      <c r="O89" s="129"/>
      <c r="P89" s="194">
        <v>0</v>
      </c>
      <c r="Q89" s="194">
        <v>4672</v>
      </c>
      <c r="R89" s="177">
        <v>3087.4</v>
      </c>
      <c r="S89" s="73">
        <f>SUM(R89/Q89*100)</f>
        <v>66.0830479452055</v>
      </c>
      <c r="T89" s="139"/>
      <c r="U89" s="139"/>
      <c r="V89" s="139"/>
      <c r="W89" s="139"/>
      <c r="X89" s="139"/>
      <c r="Y89" s="139"/>
      <c r="Z89" s="139"/>
    </row>
    <row r="90" spans="1:26" ht="25.5">
      <c r="A90" s="107">
        <v>81</v>
      </c>
      <c r="B90" s="117" t="s">
        <v>9</v>
      </c>
      <c r="C90" s="118" t="s">
        <v>77</v>
      </c>
      <c r="D90" s="118" t="s">
        <v>22</v>
      </c>
      <c r="E90" s="207" t="s">
        <v>113</v>
      </c>
      <c r="F90" s="208"/>
      <c r="G90" s="118" t="s">
        <v>37</v>
      </c>
      <c r="H90" s="118" t="s">
        <v>13</v>
      </c>
      <c r="I90" s="119" t="s">
        <v>81</v>
      </c>
      <c r="J90" s="120" t="s">
        <v>114</v>
      </c>
      <c r="K90" s="66"/>
      <c r="L90" s="66"/>
      <c r="M90" s="142"/>
      <c r="N90" s="66"/>
      <c r="O90" s="92"/>
      <c r="P90" s="195">
        <f>SUM(P103:P103)</f>
        <v>0</v>
      </c>
      <c r="Q90" s="196">
        <f>SUM(Q91:Q103)</f>
        <v>189019.3</v>
      </c>
      <c r="R90" s="176">
        <f>SUM(R91:R103)</f>
        <v>207408</v>
      </c>
      <c r="S90" s="93">
        <f t="shared" si="4"/>
        <v>109.72847746235439</v>
      </c>
      <c r="T90" s="139"/>
      <c r="U90" s="139"/>
      <c r="V90" s="139"/>
      <c r="W90" s="139"/>
      <c r="X90" s="139"/>
      <c r="Y90" s="139"/>
      <c r="Z90" s="139"/>
    </row>
    <row r="91" spans="1:26" ht="15">
      <c r="A91" s="107">
        <v>82</v>
      </c>
      <c r="B91" s="126" t="s">
        <v>9</v>
      </c>
      <c r="C91" s="30" t="s">
        <v>77</v>
      </c>
      <c r="D91" s="30" t="s">
        <v>22</v>
      </c>
      <c r="E91" s="200" t="s">
        <v>113</v>
      </c>
      <c r="F91" s="201"/>
      <c r="G91" s="30" t="s">
        <v>37</v>
      </c>
      <c r="H91" s="30" t="s">
        <v>13</v>
      </c>
      <c r="I91" s="116" t="s">
        <v>81</v>
      </c>
      <c r="J91" s="153" t="s">
        <v>169</v>
      </c>
      <c r="K91" s="82"/>
      <c r="L91" s="82"/>
      <c r="M91" s="142"/>
      <c r="N91" s="82"/>
      <c r="O91" s="152"/>
      <c r="P91" s="194">
        <v>0</v>
      </c>
      <c r="Q91" s="197">
        <v>3431</v>
      </c>
      <c r="R91" s="177">
        <v>3431</v>
      </c>
      <c r="S91" s="73">
        <f>SUM(R91/Q91*100)</f>
        <v>100</v>
      </c>
      <c r="T91" s="139"/>
      <c r="U91" s="139"/>
      <c r="V91" s="139"/>
      <c r="W91" s="139"/>
      <c r="X91" s="139"/>
      <c r="Y91" s="139"/>
      <c r="Z91" s="139"/>
    </row>
    <row r="92" spans="1:26" ht="25.5">
      <c r="A92" s="107">
        <v>83</v>
      </c>
      <c r="B92" s="126" t="s">
        <v>9</v>
      </c>
      <c r="C92" s="30" t="s">
        <v>77</v>
      </c>
      <c r="D92" s="30" t="s">
        <v>22</v>
      </c>
      <c r="E92" s="200" t="s">
        <v>113</v>
      </c>
      <c r="F92" s="201"/>
      <c r="G92" s="30" t="s">
        <v>37</v>
      </c>
      <c r="H92" s="30" t="s">
        <v>13</v>
      </c>
      <c r="I92" s="116" t="s">
        <v>81</v>
      </c>
      <c r="J92" s="153" t="s">
        <v>185</v>
      </c>
      <c r="K92" s="82"/>
      <c r="L92" s="82"/>
      <c r="M92" s="142"/>
      <c r="N92" s="82"/>
      <c r="O92" s="152"/>
      <c r="P92" s="194">
        <v>0</v>
      </c>
      <c r="Q92" s="197">
        <v>0</v>
      </c>
      <c r="R92" s="177">
        <v>1648.6</v>
      </c>
      <c r="S92" s="73">
        <v>0</v>
      </c>
      <c r="T92" s="139"/>
      <c r="U92" s="139"/>
      <c r="V92" s="139"/>
      <c r="W92" s="139"/>
      <c r="X92" s="139"/>
      <c r="Y92" s="139"/>
      <c r="Z92" s="139"/>
    </row>
    <row r="93" spans="1:26" ht="15">
      <c r="A93" s="107">
        <v>84</v>
      </c>
      <c r="B93" s="126" t="s">
        <v>9</v>
      </c>
      <c r="C93" s="30" t="s">
        <v>77</v>
      </c>
      <c r="D93" s="30" t="s">
        <v>22</v>
      </c>
      <c r="E93" s="200" t="s">
        <v>113</v>
      </c>
      <c r="F93" s="201"/>
      <c r="G93" s="30" t="s">
        <v>37</v>
      </c>
      <c r="H93" s="30" t="s">
        <v>13</v>
      </c>
      <c r="I93" s="116" t="s">
        <v>81</v>
      </c>
      <c r="J93" s="184" t="s">
        <v>173</v>
      </c>
      <c r="K93" s="82"/>
      <c r="L93" s="82"/>
      <c r="M93" s="142"/>
      <c r="N93" s="82"/>
      <c r="O93" s="152"/>
      <c r="P93" s="194">
        <v>0</v>
      </c>
      <c r="Q93" s="194">
        <v>3841.3</v>
      </c>
      <c r="R93" s="177">
        <v>3841.3</v>
      </c>
      <c r="S93" s="73">
        <f>SUM(R93/Q93*100)</f>
        <v>100</v>
      </c>
      <c r="T93" s="139"/>
      <c r="U93" s="139"/>
      <c r="V93" s="139"/>
      <c r="W93" s="139"/>
      <c r="X93" s="139"/>
      <c r="Y93" s="139"/>
      <c r="Z93" s="139"/>
    </row>
    <row r="94" spans="1:26" ht="39">
      <c r="A94" s="107">
        <v>85</v>
      </c>
      <c r="B94" s="126" t="s">
        <v>9</v>
      </c>
      <c r="C94" s="30" t="s">
        <v>77</v>
      </c>
      <c r="D94" s="30" t="s">
        <v>22</v>
      </c>
      <c r="E94" s="200" t="s">
        <v>113</v>
      </c>
      <c r="F94" s="201"/>
      <c r="G94" s="30" t="s">
        <v>37</v>
      </c>
      <c r="H94" s="30" t="s">
        <v>13</v>
      </c>
      <c r="I94" s="116" t="s">
        <v>81</v>
      </c>
      <c r="J94" s="127" t="s">
        <v>174</v>
      </c>
      <c r="K94" s="82"/>
      <c r="L94" s="82"/>
      <c r="M94" s="142"/>
      <c r="N94" s="82"/>
      <c r="O94" s="152"/>
      <c r="P94" s="194">
        <v>0</v>
      </c>
      <c r="Q94" s="194">
        <v>32000</v>
      </c>
      <c r="R94" s="177">
        <v>31491.1</v>
      </c>
      <c r="S94" s="73">
        <f>SUM(R94/Q94*100)</f>
        <v>98.4096875</v>
      </c>
      <c r="T94" s="139"/>
      <c r="U94" s="139"/>
      <c r="V94" s="139"/>
      <c r="W94" s="139"/>
      <c r="X94" s="139"/>
      <c r="Y94" s="139"/>
      <c r="Z94" s="139"/>
    </row>
    <row r="95" spans="1:26" ht="15">
      <c r="A95" s="107">
        <v>86</v>
      </c>
      <c r="B95" s="126" t="s">
        <v>9</v>
      </c>
      <c r="C95" s="30" t="s">
        <v>77</v>
      </c>
      <c r="D95" s="30" t="s">
        <v>22</v>
      </c>
      <c r="E95" s="200" t="s">
        <v>113</v>
      </c>
      <c r="F95" s="201"/>
      <c r="G95" s="30" t="s">
        <v>37</v>
      </c>
      <c r="H95" s="30" t="s">
        <v>13</v>
      </c>
      <c r="I95" s="116" t="s">
        <v>81</v>
      </c>
      <c r="J95" s="127" t="s">
        <v>175</v>
      </c>
      <c r="K95" s="82"/>
      <c r="L95" s="82"/>
      <c r="M95" s="142"/>
      <c r="N95" s="82"/>
      <c r="O95" s="152"/>
      <c r="P95" s="194">
        <v>0</v>
      </c>
      <c r="Q95" s="194">
        <v>4461</v>
      </c>
      <c r="R95" s="177">
        <v>0</v>
      </c>
      <c r="S95" s="73">
        <v>0</v>
      </c>
      <c r="T95" s="139"/>
      <c r="U95" s="139"/>
      <c r="V95" s="139"/>
      <c r="W95" s="139"/>
      <c r="X95" s="139"/>
      <c r="Y95" s="139"/>
      <c r="Z95" s="139"/>
    </row>
    <row r="96" spans="1:26" ht="51.75">
      <c r="A96" s="107">
        <v>87</v>
      </c>
      <c r="B96" s="126" t="s">
        <v>9</v>
      </c>
      <c r="C96" s="30" t="s">
        <v>77</v>
      </c>
      <c r="D96" s="30" t="s">
        <v>22</v>
      </c>
      <c r="E96" s="200" t="s">
        <v>113</v>
      </c>
      <c r="F96" s="201"/>
      <c r="G96" s="30" t="s">
        <v>37</v>
      </c>
      <c r="H96" s="30" t="s">
        <v>13</v>
      </c>
      <c r="I96" s="116" t="s">
        <v>81</v>
      </c>
      <c r="J96" s="127" t="s">
        <v>176</v>
      </c>
      <c r="K96" s="82"/>
      <c r="L96" s="82"/>
      <c r="M96" s="142"/>
      <c r="N96" s="82"/>
      <c r="O96" s="152"/>
      <c r="P96" s="194">
        <v>0</v>
      </c>
      <c r="Q96" s="194">
        <v>1046</v>
      </c>
      <c r="R96" s="177">
        <v>0</v>
      </c>
      <c r="S96" s="73">
        <v>0</v>
      </c>
      <c r="T96" s="139"/>
      <c r="U96" s="139"/>
      <c r="V96" s="139"/>
      <c r="W96" s="139"/>
      <c r="X96" s="139"/>
      <c r="Y96" s="139"/>
      <c r="Z96" s="139"/>
    </row>
    <row r="97" spans="1:26" ht="39">
      <c r="A97" s="107">
        <v>88</v>
      </c>
      <c r="B97" s="126" t="s">
        <v>9</v>
      </c>
      <c r="C97" s="30" t="s">
        <v>77</v>
      </c>
      <c r="D97" s="30" t="s">
        <v>22</v>
      </c>
      <c r="E97" s="200" t="s">
        <v>113</v>
      </c>
      <c r="F97" s="201"/>
      <c r="G97" s="30" t="s">
        <v>37</v>
      </c>
      <c r="H97" s="30" t="s">
        <v>13</v>
      </c>
      <c r="I97" s="116" t="s">
        <v>81</v>
      </c>
      <c r="J97" s="127" t="s">
        <v>177</v>
      </c>
      <c r="K97" s="82"/>
      <c r="L97" s="82"/>
      <c r="M97" s="142"/>
      <c r="N97" s="82"/>
      <c r="O97" s="152"/>
      <c r="P97" s="194">
        <v>0</v>
      </c>
      <c r="Q97" s="194">
        <v>1967.3</v>
      </c>
      <c r="R97" s="177">
        <v>1967.3</v>
      </c>
      <c r="S97" s="73">
        <f>SUM(R97/Q97*100)</f>
        <v>100</v>
      </c>
      <c r="T97" s="139"/>
      <c r="U97" s="139"/>
      <c r="V97" s="139"/>
      <c r="W97" s="139"/>
      <c r="X97" s="139"/>
      <c r="Y97" s="139"/>
      <c r="Z97" s="139"/>
    </row>
    <row r="98" spans="1:26" ht="15">
      <c r="A98" s="107">
        <v>89</v>
      </c>
      <c r="B98" s="126" t="s">
        <v>9</v>
      </c>
      <c r="C98" s="30" t="s">
        <v>77</v>
      </c>
      <c r="D98" s="30" t="s">
        <v>22</v>
      </c>
      <c r="E98" s="200" t="s">
        <v>113</v>
      </c>
      <c r="F98" s="201"/>
      <c r="G98" s="30" t="s">
        <v>37</v>
      </c>
      <c r="H98" s="30" t="s">
        <v>13</v>
      </c>
      <c r="I98" s="116" t="s">
        <v>81</v>
      </c>
      <c r="J98" s="127" t="s">
        <v>178</v>
      </c>
      <c r="K98" s="82"/>
      <c r="L98" s="82"/>
      <c r="M98" s="142"/>
      <c r="N98" s="82"/>
      <c r="O98" s="152"/>
      <c r="P98" s="194">
        <v>0</v>
      </c>
      <c r="Q98" s="194">
        <v>1073.6</v>
      </c>
      <c r="R98" s="177">
        <v>1073.6</v>
      </c>
      <c r="S98" s="73">
        <f>SUM(R98/Q98*100)</f>
        <v>100</v>
      </c>
      <c r="T98" s="139"/>
      <c r="U98" s="139"/>
      <c r="V98" s="139"/>
      <c r="W98" s="139"/>
      <c r="X98" s="139"/>
      <c r="Y98" s="139"/>
      <c r="Z98" s="139"/>
    </row>
    <row r="99" spans="1:26" ht="39">
      <c r="A99" s="107">
        <v>90</v>
      </c>
      <c r="B99" s="126" t="s">
        <v>9</v>
      </c>
      <c r="C99" s="30" t="s">
        <v>77</v>
      </c>
      <c r="D99" s="30" t="s">
        <v>22</v>
      </c>
      <c r="E99" s="200" t="s">
        <v>113</v>
      </c>
      <c r="F99" s="201"/>
      <c r="G99" s="30" t="s">
        <v>37</v>
      </c>
      <c r="H99" s="30" t="s">
        <v>13</v>
      </c>
      <c r="I99" s="116" t="s">
        <v>81</v>
      </c>
      <c r="J99" s="127" t="s">
        <v>157</v>
      </c>
      <c r="K99" s="82"/>
      <c r="L99" s="82"/>
      <c r="M99" s="142"/>
      <c r="N99" s="82"/>
      <c r="O99" s="152"/>
      <c r="P99" s="194">
        <v>0</v>
      </c>
      <c r="Q99" s="197">
        <v>394</v>
      </c>
      <c r="R99" s="177">
        <v>394</v>
      </c>
      <c r="S99" s="73">
        <f aca="true" t="shared" si="5" ref="S91:S104">SUM(R99/Q99*100)</f>
        <v>100</v>
      </c>
      <c r="T99" s="139"/>
      <c r="U99" s="139"/>
      <c r="V99" s="139"/>
      <c r="W99" s="139"/>
      <c r="X99" s="139"/>
      <c r="Y99" s="139"/>
      <c r="Z99" s="139"/>
    </row>
    <row r="100" spans="1:26" ht="64.5">
      <c r="A100" s="107">
        <v>91</v>
      </c>
      <c r="B100" s="126" t="s">
        <v>9</v>
      </c>
      <c r="C100" s="30" t="s">
        <v>77</v>
      </c>
      <c r="D100" s="30" t="s">
        <v>22</v>
      </c>
      <c r="E100" s="200" t="s">
        <v>113</v>
      </c>
      <c r="F100" s="201"/>
      <c r="G100" s="30" t="s">
        <v>37</v>
      </c>
      <c r="H100" s="30" t="s">
        <v>13</v>
      </c>
      <c r="I100" s="116" t="s">
        <v>81</v>
      </c>
      <c r="J100" s="127" t="s">
        <v>158</v>
      </c>
      <c r="K100" s="82"/>
      <c r="L100" s="82"/>
      <c r="M100" s="142"/>
      <c r="N100" s="82"/>
      <c r="O100" s="152"/>
      <c r="P100" s="194">
        <v>0</v>
      </c>
      <c r="Q100" s="197">
        <v>380.8</v>
      </c>
      <c r="R100" s="177">
        <v>276.9</v>
      </c>
      <c r="S100" s="73">
        <f t="shared" si="5"/>
        <v>72.71533613445378</v>
      </c>
      <c r="T100" s="139"/>
      <c r="U100" s="139"/>
      <c r="V100" s="139"/>
      <c r="W100" s="139"/>
      <c r="X100" s="139"/>
      <c r="Y100" s="139"/>
      <c r="Z100" s="139"/>
    </row>
    <row r="101" spans="1:26" ht="26.25">
      <c r="A101" s="107">
        <v>92</v>
      </c>
      <c r="B101" s="126" t="s">
        <v>9</v>
      </c>
      <c r="C101" s="30" t="s">
        <v>77</v>
      </c>
      <c r="D101" s="30" t="s">
        <v>22</v>
      </c>
      <c r="E101" s="200" t="s">
        <v>113</v>
      </c>
      <c r="F101" s="201"/>
      <c r="G101" s="30" t="s">
        <v>37</v>
      </c>
      <c r="H101" s="30" t="s">
        <v>13</v>
      </c>
      <c r="I101" s="116" t="s">
        <v>81</v>
      </c>
      <c r="J101" s="127" t="s">
        <v>167</v>
      </c>
      <c r="K101" s="82"/>
      <c r="L101" s="82"/>
      <c r="M101" s="142"/>
      <c r="N101" s="82"/>
      <c r="O101" s="152"/>
      <c r="P101" s="194">
        <v>0</v>
      </c>
      <c r="Q101" s="197">
        <f>4510+990+4100+127680.8+216-440+110</f>
        <v>137166.8</v>
      </c>
      <c r="R101" s="177">
        <v>161300.9</v>
      </c>
      <c r="S101" s="73">
        <f t="shared" si="5"/>
        <v>117.59470950696524</v>
      </c>
      <c r="T101" s="139"/>
      <c r="U101" s="139"/>
      <c r="V101" s="139"/>
      <c r="W101" s="139"/>
      <c r="X101" s="139"/>
      <c r="Y101" s="139"/>
      <c r="Z101" s="139"/>
    </row>
    <row r="102" spans="1:26" ht="26.25">
      <c r="A102" s="107">
        <v>93</v>
      </c>
      <c r="B102" s="126" t="s">
        <v>9</v>
      </c>
      <c r="C102" s="30" t="s">
        <v>77</v>
      </c>
      <c r="D102" s="30" t="s">
        <v>22</v>
      </c>
      <c r="E102" s="200" t="s">
        <v>113</v>
      </c>
      <c r="F102" s="201"/>
      <c r="G102" s="30" t="s">
        <v>37</v>
      </c>
      <c r="H102" s="30" t="s">
        <v>13</v>
      </c>
      <c r="I102" s="116" t="s">
        <v>81</v>
      </c>
      <c r="J102" s="127" t="s">
        <v>168</v>
      </c>
      <c r="K102" s="82"/>
      <c r="L102" s="82"/>
      <c r="M102" s="142"/>
      <c r="N102" s="82"/>
      <c r="O102" s="152"/>
      <c r="P102" s="194">
        <v>0</v>
      </c>
      <c r="Q102" s="197">
        <v>130.9</v>
      </c>
      <c r="R102" s="177">
        <v>130.9</v>
      </c>
      <c r="S102" s="73">
        <f t="shared" si="5"/>
        <v>100</v>
      </c>
      <c r="T102" s="139"/>
      <c r="U102" s="139"/>
      <c r="V102" s="139"/>
      <c r="W102" s="139"/>
      <c r="X102" s="139"/>
      <c r="Y102" s="139"/>
      <c r="Z102" s="139"/>
    </row>
    <row r="103" spans="1:26" ht="45" customHeight="1">
      <c r="A103" s="168">
        <v>94</v>
      </c>
      <c r="B103" s="169" t="s">
        <v>9</v>
      </c>
      <c r="C103" s="30" t="s">
        <v>77</v>
      </c>
      <c r="D103" s="30" t="s">
        <v>22</v>
      </c>
      <c r="E103" s="214" t="s">
        <v>113</v>
      </c>
      <c r="F103" s="215"/>
      <c r="G103" s="30" t="s">
        <v>37</v>
      </c>
      <c r="H103" s="30" t="s">
        <v>13</v>
      </c>
      <c r="I103" s="116" t="s">
        <v>81</v>
      </c>
      <c r="J103" s="170" t="s">
        <v>121</v>
      </c>
      <c r="K103" s="130"/>
      <c r="L103" s="130"/>
      <c r="M103" s="140"/>
      <c r="N103" s="130"/>
      <c r="O103" s="131"/>
      <c r="P103" s="194">
        <v>0</v>
      </c>
      <c r="Q103" s="194">
        <v>3126.6</v>
      </c>
      <c r="R103" s="183">
        <v>1852.4</v>
      </c>
      <c r="S103" s="171">
        <f t="shared" si="5"/>
        <v>59.24646580950553</v>
      </c>
      <c r="T103" s="139"/>
      <c r="U103" s="139"/>
      <c r="V103" s="139"/>
      <c r="W103" s="139"/>
      <c r="X103" s="139"/>
      <c r="Y103" s="139"/>
      <c r="Z103" s="139"/>
    </row>
    <row r="104" spans="1:26" ht="15">
      <c r="A104" s="107">
        <v>95</v>
      </c>
      <c r="B104" s="172"/>
      <c r="C104" s="32"/>
      <c r="D104" s="32"/>
      <c r="E104" s="213"/>
      <c r="F104" s="213"/>
      <c r="G104" s="32"/>
      <c r="H104" s="32"/>
      <c r="I104" s="32"/>
      <c r="J104" s="47" t="s">
        <v>109</v>
      </c>
      <c r="K104" s="70"/>
      <c r="L104" s="70"/>
      <c r="M104" s="141"/>
      <c r="N104" s="70"/>
      <c r="O104" s="72"/>
      <c r="P104" s="179">
        <f>SUM(P10+P55)</f>
        <v>404930.60000000003</v>
      </c>
      <c r="Q104" s="179">
        <f>SUM(Q10+Q55)</f>
        <v>832940.2</v>
      </c>
      <c r="R104" s="181">
        <f>SUM(R10+R55-5606.7)</f>
        <v>496665.89999999997</v>
      </c>
      <c r="S104" s="93">
        <f t="shared" si="5"/>
        <v>59.62803812326503</v>
      </c>
      <c r="T104" s="139"/>
      <c r="U104" s="139"/>
      <c r="V104" s="139"/>
      <c r="W104" s="139"/>
      <c r="X104" s="139"/>
      <c r="Y104" s="139"/>
      <c r="Z104" s="139"/>
    </row>
    <row r="105" spans="1:26" ht="1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98"/>
      <c r="Q105" s="198"/>
      <c r="R105" s="198"/>
      <c r="S105" s="139"/>
      <c r="T105" s="139"/>
      <c r="U105" s="139"/>
      <c r="V105" s="139"/>
      <c r="W105" s="139"/>
      <c r="X105" s="139"/>
      <c r="Y105" s="139"/>
      <c r="Z105" s="139"/>
    </row>
    <row r="106" spans="2:11" ht="15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ht="15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</sheetData>
  <sheetProtection/>
  <mergeCells count="98">
    <mergeCell ref="E59:F59"/>
    <mergeCell ref="E45:F45"/>
    <mergeCell ref="E51:F51"/>
    <mergeCell ref="E93:F93"/>
    <mergeCell ref="E94:F94"/>
    <mergeCell ref="E95:F95"/>
    <mergeCell ref="E70:F70"/>
    <mergeCell ref="E57:F57"/>
    <mergeCell ref="E88:F88"/>
    <mergeCell ref="E84:F84"/>
    <mergeCell ref="E96:F96"/>
    <mergeCell ref="E82:F82"/>
    <mergeCell ref="E62:F62"/>
    <mergeCell ref="E56:F56"/>
    <mergeCell ref="E89:F89"/>
    <mergeCell ref="E97:F97"/>
    <mergeCell ref="E83:F83"/>
    <mergeCell ref="E79:F79"/>
    <mergeCell ref="E78:F78"/>
    <mergeCell ref="E72:F72"/>
    <mergeCell ref="E98:F98"/>
    <mergeCell ref="E47:F47"/>
    <mergeCell ref="E30:F30"/>
    <mergeCell ref="E100:F100"/>
    <mergeCell ref="E99:F99"/>
    <mergeCell ref="E91:F91"/>
    <mergeCell ref="E52:F52"/>
    <mergeCell ref="E53:F53"/>
    <mergeCell ref="E81:F81"/>
    <mergeCell ref="E35:F35"/>
    <mergeCell ref="E25:F25"/>
    <mergeCell ref="E26:F26"/>
    <mergeCell ref="B8:I8"/>
    <mergeCell ref="B9:I9"/>
    <mergeCell ref="E11:F11"/>
    <mergeCell ref="E50:F50"/>
    <mergeCell ref="E20:F20"/>
    <mergeCell ref="E39:F39"/>
    <mergeCell ref="E28:F28"/>
    <mergeCell ref="E34:F34"/>
    <mergeCell ref="J1:P1"/>
    <mergeCell ref="E10:F10"/>
    <mergeCell ref="E17:F17"/>
    <mergeCell ref="E18:F18"/>
    <mergeCell ref="E19:F19"/>
    <mergeCell ref="E24:F24"/>
    <mergeCell ref="E13:F13"/>
    <mergeCell ref="E23:F23"/>
    <mergeCell ref="A6:Z7"/>
    <mergeCell ref="E12:F12"/>
    <mergeCell ref="E40:F40"/>
    <mergeCell ref="E104:F104"/>
    <mergeCell ref="E15:F15"/>
    <mergeCell ref="E21:F21"/>
    <mergeCell ref="E38:F38"/>
    <mergeCell ref="E90:F90"/>
    <mergeCell ref="E58:F58"/>
    <mergeCell ref="E103:F103"/>
    <mergeCell ref="E29:F29"/>
    <mergeCell ref="E33:F33"/>
    <mergeCell ref="P2:S4"/>
    <mergeCell ref="E43:F43"/>
    <mergeCell ref="E42:F42"/>
    <mergeCell ref="E32:F32"/>
    <mergeCell ref="E27:F27"/>
    <mergeCell ref="E16:F16"/>
    <mergeCell ref="E22:F22"/>
    <mergeCell ref="E31:F31"/>
    <mergeCell ref="E36:F36"/>
    <mergeCell ref="E41:F41"/>
    <mergeCell ref="E37:F37"/>
    <mergeCell ref="E46:F46"/>
    <mergeCell ref="E44:F44"/>
    <mergeCell ref="E87:F87"/>
    <mergeCell ref="E73:F73"/>
    <mergeCell ref="E48:F48"/>
    <mergeCell ref="E54:F54"/>
    <mergeCell ref="E60:F60"/>
    <mergeCell ref="E49:F49"/>
    <mergeCell ref="E69:F69"/>
    <mergeCell ref="E66:F66"/>
    <mergeCell ref="E86:F86"/>
    <mergeCell ref="E65:F65"/>
    <mergeCell ref="E63:F63"/>
    <mergeCell ref="E76:F76"/>
    <mergeCell ref="E71:F71"/>
    <mergeCell ref="E74:F74"/>
    <mergeCell ref="E68:F68"/>
    <mergeCell ref="E92:F92"/>
    <mergeCell ref="E102:F102"/>
    <mergeCell ref="E101:F101"/>
    <mergeCell ref="E55:F55"/>
    <mergeCell ref="E75:F75"/>
    <mergeCell ref="E85:F85"/>
    <mergeCell ref="E77:F77"/>
    <mergeCell ref="E80:F80"/>
    <mergeCell ref="E67:F67"/>
    <mergeCell ref="E61:F61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BUH-NEW1</cp:lastModifiedBy>
  <cp:lastPrinted>2023-10-04T08:20:10Z</cp:lastPrinted>
  <dcterms:created xsi:type="dcterms:W3CDTF">2020-05-17T11:11:22Z</dcterms:created>
  <dcterms:modified xsi:type="dcterms:W3CDTF">2023-12-20T03:45:55Z</dcterms:modified>
  <cp:category/>
  <cp:version/>
  <cp:contentType/>
  <cp:contentStatus/>
</cp:coreProperties>
</file>