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прилож.4!$A$8:$G$427</definedName>
    <definedName name="_xlnm.Print_Area" localSheetId="0">прилож.4!$A$1:$F$429</definedName>
  </definedNames>
  <calcPr calcId="125725"/>
</workbook>
</file>

<file path=xl/calcChain.xml><?xml version="1.0" encoding="utf-8"?>
<calcChain xmlns="http://schemas.openxmlformats.org/spreadsheetml/2006/main">
  <c r="F51" i="6"/>
  <c r="F215" l="1"/>
  <c r="F216"/>
  <c r="F290"/>
  <c r="F163"/>
  <c r="F160"/>
  <c r="F342"/>
  <c r="F321"/>
  <c r="F109"/>
  <c r="F107" s="1"/>
  <c r="F111"/>
  <c r="F54"/>
  <c r="F277"/>
  <c r="F241"/>
  <c r="F247"/>
  <c r="F240"/>
  <c r="F122"/>
  <c r="F354"/>
  <c r="F292"/>
  <c r="F291" s="1"/>
  <c r="F330"/>
  <c r="F331"/>
  <c r="F227"/>
  <c r="F226"/>
  <c r="F352"/>
  <c r="F91"/>
  <c r="F89"/>
  <c r="F410"/>
  <c r="F301"/>
  <c r="F300" s="1"/>
  <c r="F312"/>
  <c r="F207" l="1"/>
  <c r="F409"/>
  <c r="F407"/>
  <c r="F35"/>
  <c r="F288"/>
  <c r="F53"/>
  <c r="F50"/>
  <c r="F246"/>
  <c r="F341"/>
  <c r="F339"/>
  <c r="F337" s="1"/>
  <c r="F289"/>
  <c r="F23"/>
  <c r="F22" s="1"/>
  <c r="F105"/>
  <c r="F83"/>
  <c r="F378"/>
  <c r="F188"/>
  <c r="F299"/>
  <c r="F80"/>
  <c r="F88"/>
  <c r="F373"/>
  <c r="F253"/>
  <c r="F251"/>
  <c r="F26" l="1"/>
  <c r="F406"/>
  <c r="F405" s="1"/>
  <c r="F177"/>
  <c r="F176" s="1"/>
  <c r="F179"/>
  <c r="F178" s="1"/>
  <c r="F184"/>
  <c r="F175"/>
  <c r="F174" s="1"/>
  <c r="F87"/>
  <c r="F232"/>
  <c r="F206"/>
  <c r="F204"/>
  <c r="F200"/>
  <c r="F199"/>
  <c r="F182"/>
  <c r="F180"/>
  <c r="F323"/>
  <c r="F318"/>
  <c r="F319"/>
  <c r="F173" l="1"/>
  <c r="F283"/>
  <c r="F281"/>
  <c r="F297"/>
  <c r="F295"/>
  <c r="F97" l="1"/>
  <c r="F98"/>
  <c r="F387"/>
  <c r="F386" s="1"/>
  <c r="F384" l="1"/>
  <c r="F383" s="1"/>
  <c r="F382" s="1"/>
  <c r="F397" l="1"/>
  <c r="F418"/>
  <c r="F325" l="1"/>
  <c r="F256" l="1"/>
  <c r="F252"/>
  <c r="F243" l="1"/>
  <c r="F219"/>
  <c r="F221"/>
  <c r="F218" l="1"/>
  <c r="F214"/>
  <c r="F211" s="1"/>
  <c r="F146"/>
  <c r="F145" s="1"/>
  <c r="F197"/>
  <c r="F170"/>
  <c r="F151"/>
  <c r="F150" s="1"/>
  <c r="F149" s="1"/>
  <c r="F148" s="1"/>
  <c r="F75"/>
  <c r="F29"/>
  <c r="F28" s="1"/>
  <c r="F27" s="1"/>
  <c r="F38"/>
  <c r="F34"/>
  <c r="F18" l="1"/>
  <c r="F355" l="1"/>
  <c r="F86"/>
  <c r="F287"/>
  <c r="F139" l="1"/>
  <c r="F141"/>
  <c r="F205"/>
  <c r="F203"/>
  <c r="F202" l="1"/>
  <c r="F138"/>
  <c r="F187"/>
  <c r="F116"/>
  <c r="F123"/>
  <c r="F250"/>
  <c r="F249" s="1"/>
  <c r="F229" l="1"/>
  <c r="F415" l="1"/>
  <c r="P308"/>
  <c r="F308" l="1"/>
  <c r="F307" s="1"/>
  <c r="F306" l="1"/>
  <c r="F305" s="1"/>
  <c r="F52"/>
  <c r="F136" l="1"/>
  <c r="F134"/>
  <c r="F129"/>
  <c r="F131"/>
  <c r="F303"/>
  <c r="F302" s="1"/>
  <c r="F128" l="1"/>
  <c r="F133"/>
  <c r="F191"/>
  <c r="F168"/>
  <c r="F167" s="1"/>
  <c r="F40"/>
  <c r="F344" l="1"/>
  <c r="F79" l="1"/>
  <c r="F403" l="1"/>
  <c r="F402" s="1"/>
  <c r="F394"/>
  <c r="F393" s="1"/>
  <c r="F329" l="1"/>
  <c r="F121"/>
  <c r="F235" l="1"/>
  <c r="F85" l="1"/>
  <c r="F82" s="1"/>
  <c r="F282" l="1"/>
  <c r="F280"/>
  <c r="F294"/>
  <c r="F296"/>
  <c r="F106"/>
  <c r="F279" l="1"/>
  <c r="F293"/>
  <c r="F347"/>
  <c r="F273"/>
  <c r="F48"/>
  <c r="F370"/>
  <c r="F364"/>
  <c r="F12" l="1"/>
  <c r="F11" s="1"/>
  <c r="F10" s="1"/>
  <c r="F16"/>
  <c r="F25"/>
  <c r="F33"/>
  <c r="F32" s="1"/>
  <c r="F44"/>
  <c r="F43" s="1"/>
  <c r="F42" s="1"/>
  <c r="F56"/>
  <c r="F59"/>
  <c r="F61"/>
  <c r="F64"/>
  <c r="F67"/>
  <c r="F69"/>
  <c r="F71"/>
  <c r="F73"/>
  <c r="F78"/>
  <c r="F77" s="1"/>
  <c r="F96"/>
  <c r="F95" s="1"/>
  <c r="F94" s="1"/>
  <c r="F93" s="1"/>
  <c r="F102"/>
  <c r="F104"/>
  <c r="F118"/>
  <c r="F115" s="1"/>
  <c r="F114" s="1"/>
  <c r="F126"/>
  <c r="F125" s="1"/>
  <c r="F144"/>
  <c r="F155"/>
  <c r="F154" s="1"/>
  <c r="F159"/>
  <c r="F158" s="1"/>
  <c r="F161"/>
  <c r="F189"/>
  <c r="F186" s="1"/>
  <c r="F195"/>
  <c r="F194" s="1"/>
  <c r="F193" s="1"/>
  <c r="F212"/>
  <c r="F210" s="1"/>
  <c r="F225"/>
  <c r="F231"/>
  <c r="F233"/>
  <c r="F239"/>
  <c r="F238" s="1"/>
  <c r="F245"/>
  <c r="F259"/>
  <c r="F255" s="1"/>
  <c r="F262"/>
  <c r="F261" s="1"/>
  <c r="F267"/>
  <c r="F266" s="1"/>
  <c r="F272"/>
  <c r="F271" s="1"/>
  <c r="F286"/>
  <c r="F285" s="1"/>
  <c r="F298"/>
  <c r="F317"/>
  <c r="F316" s="1"/>
  <c r="F315" s="1"/>
  <c r="F332"/>
  <c r="F328" s="1"/>
  <c r="F327" s="1"/>
  <c r="F351"/>
  <c r="F336" s="1"/>
  <c r="F353"/>
  <c r="F360"/>
  <c r="F359" s="1"/>
  <c r="F358" s="1"/>
  <c r="F367"/>
  <c r="F363" s="1"/>
  <c r="F376"/>
  <c r="F375" s="1"/>
  <c r="F380"/>
  <c r="F379" s="1"/>
  <c r="F390"/>
  <c r="F389" s="1"/>
  <c r="F414"/>
  <c r="F417"/>
  <c r="F423"/>
  <c r="F422" s="1"/>
  <c r="F421" s="1"/>
  <c r="F224" l="1"/>
  <c r="F335"/>
  <c r="F334" s="1"/>
  <c r="F172"/>
  <c r="F284"/>
  <c r="F362"/>
  <c r="F314"/>
  <c r="F254"/>
  <c r="F237"/>
  <c r="F157"/>
  <c r="F66"/>
  <c r="F113"/>
  <c r="F21"/>
  <c r="F20" s="1"/>
  <c r="F265"/>
  <c r="F264" s="1"/>
  <c r="F413"/>
  <c r="F412" s="1"/>
  <c r="F420"/>
  <c r="F392"/>
  <c r="F166"/>
  <c r="F165" s="1"/>
  <c r="F153"/>
  <c r="F101"/>
  <c r="F100" s="1"/>
  <c r="F58"/>
  <c r="F47" s="1"/>
  <c r="F37"/>
  <c r="F31" s="1"/>
  <c r="F14"/>
  <c r="F401"/>
  <c r="F400" s="1"/>
  <c r="F270"/>
  <c r="F15"/>
  <c r="G12"/>
  <c r="G11" s="1"/>
  <c r="G10" s="1"/>
  <c r="G16"/>
  <c r="G15" s="1"/>
  <c r="G14" s="1"/>
  <c r="G22"/>
  <c r="G25"/>
  <c r="G34"/>
  <c r="G38"/>
  <c r="G44"/>
  <c r="G43" s="1"/>
  <c r="G42" s="1"/>
  <c r="G96"/>
  <c r="G95" s="1"/>
  <c r="G94" s="1"/>
  <c r="G93" s="1"/>
  <c r="G102"/>
  <c r="G101" s="1"/>
  <c r="G100" s="1"/>
  <c r="G99" s="1"/>
  <c r="G126"/>
  <c r="G155"/>
  <c r="G190"/>
  <c r="G213"/>
  <c r="G226"/>
  <c r="G225" s="1"/>
  <c r="G224" s="1"/>
  <c r="G269"/>
  <c r="G268" s="1"/>
  <c r="G267" s="1"/>
  <c r="G266" s="1"/>
  <c r="G285"/>
  <c r="G298"/>
  <c r="G329"/>
  <c r="G344"/>
  <c r="G337" s="1"/>
  <c r="G336" s="1"/>
  <c r="G354"/>
  <c r="G353" s="1"/>
  <c r="G352" s="1"/>
  <c r="G362"/>
  <c r="G361" s="1"/>
  <c r="G358" s="1"/>
  <c r="G396"/>
  <c r="G395" s="1"/>
  <c r="G394" s="1"/>
  <c r="G400"/>
  <c r="G407"/>
  <c r="G424"/>
  <c r="G420" s="1"/>
  <c r="G46"/>
  <c r="F46" l="1"/>
  <c r="F9" s="1"/>
  <c r="F357"/>
  <c r="F269"/>
  <c r="F143"/>
  <c r="F99"/>
  <c r="F223"/>
  <c r="F209" s="1"/>
  <c r="G21"/>
  <c r="G20" s="1"/>
  <c r="G32"/>
  <c r="G31" s="1"/>
  <c r="G238"/>
  <c r="G212"/>
  <c r="G211" s="1"/>
  <c r="G399"/>
  <c r="G393" s="1"/>
  <c r="F425" l="1"/>
  <c r="G9"/>
  <c r="G425" s="1"/>
</calcChain>
</file>

<file path=xl/sharedStrings.xml><?xml version="1.0" encoding="utf-8"?>
<sst xmlns="http://schemas.openxmlformats.org/spreadsheetml/2006/main" count="984" uniqueCount="438">
  <si>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</si>
  <si>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</si>
  <si>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</si>
  <si>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</si>
  <si>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</si>
  <si>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</si>
  <si>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</si>
  <si>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</si>
  <si>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</si>
  <si>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</si>
  <si>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</si>
  <si>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</si>
  <si>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</si>
  <si>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</si>
  <si>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</si>
  <si>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</si>
  <si>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</si>
  <si>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</si>
  <si>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</si>
  <si>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</si>
  <si>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</si>
  <si>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</si>
  <si>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</si>
  <si>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</si>
  <si>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</si>
  <si>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</si>
  <si>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</si>
  <si>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</si>
  <si>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</si>
  <si>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</si>
  <si>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</si>
  <si>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</si>
  <si>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</si>
  <si>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</si>
  <si>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</si>
  <si>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</si>
  <si>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</si>
  <si>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</si>
  <si>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</si>
  <si>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</si>
  <si>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</si>
  <si>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</si>
  <si>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</si>
  <si>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</si>
  <si>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</si>
  <si>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</si>
  <si>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</si>
  <si>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</si>
  <si>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</si>
  <si>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</si>
  <si>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</si>
  <si>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</si>
  <si>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</si>
  <si>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</si>
  <si>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</si>
  <si>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</si>
  <si>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</si>
  <si>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</si>
  <si>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</si>
  <si>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</si>
  <si>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</si>
  <si>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</si>
  <si>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</si>
  <si>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</si>
  <si>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</si>
  <si>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</si>
  <si>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</si>
  <si>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</si>
  <si>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</si>
  <si>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</si>
  <si>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</si>
  <si>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</si>
  <si>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</si>
  <si>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</si>
  <si>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</si>
  <si>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</si>
  <si>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</si>
  <si>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</si>
  <si>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</si>
  <si>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</si>
  <si>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</si>
  <si>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</si>
  <si>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</si>
  <si>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</si>
  <si>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</si>
  <si>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</si>
  <si>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</si>
  <si>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</si>
  <si>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</si>
  <si>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</si>
  <si>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</si>
  <si>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</si>
  <si>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</si>
  <si>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</si>
  <si>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</si>
  <si>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</si>
  <si>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</si>
  <si>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</si>
  <si>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</si>
  <si>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</si>
  <si>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</si>
  <si>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</si>
  <si>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</si>
  <si>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</si>
  <si>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</si>
  <si>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</si>
  <si>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</si>
  <si>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</si>
  <si>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</si>
  <si>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</si>
  <si>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</si>
  <si>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</si>
  <si>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</si>
  <si>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</si>
  <si>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</si>
  <si>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</si>
  <si>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</si>
  <si>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</si>
  <si>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</si>
  <si>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</si>
  <si>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</si>
  <si>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</si>
  <si>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</si>
  <si>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</si>
  <si>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</si>
  <si>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</si>
  <si>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</si>
  <si>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</si>
  <si>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</si>
  <si>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</si>
  <si>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</si>
  <si>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</si>
  <si>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</si>
  <si>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</si>
  <si>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</si>
  <si>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</si>
  <si>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</si>
  <si>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</si>
  <si>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</si>
  <si>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</si>
  <si>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</si>
  <si>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</si>
  <si>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</si>
  <si>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</si>
  <si>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</si>
  <si>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</si>
  <si>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</si>
  <si>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</si>
  <si>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</si>
  <si>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</si>
  <si>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</si>
  <si>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</si>
  <si>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</si>
  <si>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</si>
  <si>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</si>
  <si>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</si>
  <si>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</si>
  <si>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</si>
  <si>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</si>
  <si>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</si>
  <si>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</si>
  <si>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</si>
  <si>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</si>
  <si>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</si>
  <si>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</si>
  <si>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</si>
  <si>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</si>
  <si>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</si>
  <si>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</si>
  <si>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</si>
  <si>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</si>
  <si>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</si>
  <si>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</si>
  <si>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</si>
  <si>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</si>
  <si>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</si>
  <si>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</si>
  <si>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</si>
  <si>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</si>
  <si>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</si>
  <si>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</si>
  <si>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</si>
  <si>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</si>
  <si>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</si>
  <si>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</si>
  <si>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</si>
  <si>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</si>
  <si>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</si>
  <si>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</si>
  <si>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</si>
  <si>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</si>
  <si>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</si>
  <si>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</si>
  <si>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</si>
  <si>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</si>
  <si>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</si>
  <si>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</si>
  <si>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</si>
  <si>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</si>
  <si>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</si>
  <si>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</si>
  <si>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</si>
  <si>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</si>
  <si>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</si>
  <si>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</si>
  <si>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</si>
  <si>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</si>
  <si>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</si>
  <si>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</si>
  <si>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</si>
  <si>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</si>
  <si>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</si>
  <si>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</si>
  <si>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</si>
  <si>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</si>
  <si>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</si>
  <si>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</si>
  <si>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</si>
  <si>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</si>
  <si>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</si>
  <si>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</si>
  <si>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</si>
  <si>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</si>
  <si>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</si>
  <si>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</si>
  <si>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</si>
  <si>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</si>
  <si>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</si>
  <si>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</si>
  <si>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</si>
  <si>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</si>
  <si>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</si>
  <si>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</si>
  <si>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</si>
  <si>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</si>
  <si>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</si>
  <si>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</si>
  <si>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</si>
  <si>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</si>
  <si>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</si>
  <si>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</si>
  <si>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</si>
  <si>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</si>
  <si>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</si>
  <si>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</si>
  <si>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</si>
  <si>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</si>
  <si>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</si>
  <si>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</si>
  <si>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</si>
  <si>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</si>
  <si>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</si>
  <si>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</si>
  <si>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</si>
  <si>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</si>
  <si>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</si>
  <si>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</si>
  <si>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</si>
  <si>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Приложение № 4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</si>
  <si>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</si>
  <si>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</si>
  <si>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</si>
  <si>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</si>
  <si>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</si>
  <si>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</si>
  <si>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</si>
  <si>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</si>
  <si>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</si>
  <si>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</si>
  <si>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</si>
  <si>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</si>
  <si>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</si>
  <si>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</si>
  <si>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</si>
  <si>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</si>
  <si>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</si>
  <si>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</si>
  <si>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</si>
  <si>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</si>
  <si>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620</t>
  </si>
  <si>
    <t>Субсидии автономным учреждениям</t>
  </si>
  <si>
    <t>0100041000</t>
  </si>
  <si>
    <t>410</t>
  </si>
  <si>
    <t>Бюджетные инвестиции</t>
  </si>
  <si>
    <t>0600622600</t>
  </si>
  <si>
    <t>630</t>
  </si>
  <si>
    <t>Субсидии некомерческим организациям (за исключением (государственных) муниципальных учреждений)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</si>
  <si>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</si>
  <si>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</si>
  <si>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</si>
  <si>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</si>
  <si>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</si>
  <si>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</si>
  <si>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</si>
  <si>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</si>
  <si>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</si>
  <si>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</si>
  <si>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</si>
  <si>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2018 год </t>
  </si>
  <si>
    <t>1,0 проезд</t>
  </si>
  <si>
    <t>с Леной</t>
  </si>
  <si>
    <t>7000951200</t>
  </si>
  <si>
    <t>косгу какое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</si>
  <si>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</si>
  <si>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</si>
  <si>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</si>
  <si>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</si>
  <si>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10 фо</t>
  </si>
  <si>
    <t>78 фо</t>
  </si>
  <si>
    <t>Создание и реконструкция муниципальной системы оповещения населения</t>
  </si>
  <si>
    <t>Муниципальная программа "Обеспечение пожарной безопасности Махнёвского муниципального образования  на                           2014-2020гг."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</si>
  <si>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</si>
  <si>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</si>
  <si>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</si>
  <si>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t>0600222406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</si>
  <si>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</si>
  <si>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</si>
  <si>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Водное хозяйство</t>
  </si>
  <si>
    <t>Ремонт гидротехнических сооружений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</si>
  <si>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</si>
  <si>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</si>
  <si>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</si>
  <si>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</si>
  <si>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</si>
  <si>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в мку</t>
  </si>
  <si>
    <t>возмещение затрат по инструкции 65н ВР 810</t>
  </si>
  <si>
    <t>Внесение изменений в Генеральные планы и Правила землепользования и застройки Махнёвского муниципального образования</t>
  </si>
  <si>
    <t>Создание и ведение автоматизированной информационной системы обеспечения градостроительной деятельности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</si>
  <si>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</si>
  <si>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</si>
  <si>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1200123110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</si>
  <si>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</si>
  <si>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</si>
  <si>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</si>
  <si>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</si>
  <si>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</si>
  <si>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</si>
  <si>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</si>
  <si>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</si>
  <si>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</si>
  <si>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2800122501</t>
  </si>
  <si>
    <t>2800222501</t>
  </si>
  <si>
    <t>2800000000</t>
  </si>
  <si>
    <t>измод+мугай</t>
  </si>
  <si>
    <t>Организация обслуживания уличного освещения</t>
  </si>
  <si>
    <t>игровые площадки в санкино + измоденово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</si>
  <si>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</si>
  <si>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</si>
  <si>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</si>
  <si>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</si>
  <si>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</si>
  <si>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</si>
  <si>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</si>
  <si>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</si>
  <si>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</si>
  <si>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1600900000</t>
  </si>
  <si>
    <t xml:space="preserve">Муниципальная программа «Общегосударственные вопросы на территории Махнёвского муниципального образования на 2014-2020 годы 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</si>
  <si>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</si>
  <si>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</si>
  <si>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</si>
  <si>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</si>
  <si>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2900021320</t>
  </si>
  <si>
    <t>2900021300</t>
  </si>
  <si>
    <t>2900000000</t>
  </si>
  <si>
    <t>2700000000</t>
  </si>
  <si>
    <t>0900120102</t>
  </si>
  <si>
    <t>аммо</t>
  </si>
  <si>
    <t>ермак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</si>
  <si>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</si>
  <si>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</si>
  <si>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0700025000</t>
  </si>
  <si>
    <t>2500000000</t>
  </si>
  <si>
    <t>Приобретение мотопомп для труднодоступных населённых пунктов Махнёвского муниципального образования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</si>
  <si>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</si>
  <si>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</si>
  <si>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</si>
  <si>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не идут коп</t>
  </si>
  <si>
    <t>наименование</t>
  </si>
  <si>
    <t>пенсии не по 1001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</si>
  <si>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</si>
  <si>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</si>
  <si>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3000020300</t>
  </si>
  <si>
    <t>3000000000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</si>
  <si>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</si>
  <si>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</si>
  <si>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</si>
  <si>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</si>
  <si>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</si>
  <si>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</si>
  <si>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</si>
  <si>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0700225300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</si>
  <si>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</si>
  <si>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0700325300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</si>
  <si>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</si>
  <si>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</si>
  <si>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</si>
  <si>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</si>
  <si>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Проведение </t>
    </r>
    <r>
      <rPr>
        <b/>
        <sz val="10"/>
        <rFont val="Times New Roman"/>
        <family val="1"/>
        <charset val="204"/>
      </rPr>
      <t xml:space="preserve">работ по описанию местоположения границ населенных пунктов </t>
    </r>
  </si>
  <si>
    <t>Проведение работ по описанию местоположения границ территориальных зон</t>
  </si>
  <si>
    <t>Субвенции на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</si>
  <si>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</si>
  <si>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</si>
  <si>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Разработка Стратегии социально-экономического  развития Махнёвского муниципального образования до 2030 года</t>
  </si>
  <si>
    <t>7001321108</t>
  </si>
  <si>
    <t>2600343800</t>
  </si>
  <si>
    <t>2600000000</t>
  </si>
  <si>
    <t>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</si>
  <si>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1601040600</t>
  </si>
  <si>
    <t>Обеспечение оплаты труда работников муниципальных учреждений в размере не ниже МРОТ</t>
  </si>
  <si>
    <t>0700640600</t>
  </si>
  <si>
    <t>7001640500</t>
  </si>
  <si>
    <t>Материальный ущерб  по Постановлениям  УФССП по Свердловской области (стимулирование МО)</t>
  </si>
  <si>
    <t>7001740500</t>
  </si>
  <si>
    <t>Исполнительский сбор по Постановленниям  УФССП по Свердловской области (стимулирование МО)</t>
  </si>
  <si>
    <t>1300340500</t>
  </si>
  <si>
    <t>Реконструкция и модернизация объектов коммунальной инфраструктуры (стимулирование МО)</t>
  </si>
  <si>
    <t>1600440500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</si>
  <si>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(стимулирование МО)</t>
  </si>
  <si>
    <t>1301340500</t>
  </si>
  <si>
    <t xml:space="preserve">Прочие мероприятия по благоустройству территории (стимулирование МО)  </t>
  </si>
  <si>
    <t>1301140500</t>
  </si>
  <si>
    <t>Организация обслуживания уличного освещения (стимулирование МО)</t>
  </si>
  <si>
    <t>1600140500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</si>
  <si>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</si>
  <si>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0100140500</t>
  </si>
  <si>
    <t>Осуществление обслуживания органов местного самоуправления (стимулирование МО)</t>
  </si>
  <si>
    <t>0100640500</t>
  </si>
  <si>
    <t>Создание и развитие системы обеспечения вызова экстренных оперативных служб по единому номеру «112» на территории Махнёвского МО (стимулирование МО)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</si>
  <si>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</si>
  <si>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0700248Г00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</si>
  <si>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</t>
  </si>
  <si>
    <t xml:space="preserve">Организация деятельности учреждений культуры и культурно-досуговой сферы (поощрение лучшим муниципальным учреждениям культуры) </t>
  </si>
  <si>
    <t>17001R5190</t>
  </si>
  <si>
    <t>0900620106</t>
  </si>
  <si>
    <r>
      <t xml:space="preserve">Капитальный ремонт дорог общего пользования местного значения </t>
    </r>
    <r>
      <rPr>
        <b/>
        <sz val="10"/>
        <rFont val="Times New Roman"/>
        <family val="1"/>
        <charset val="204"/>
      </rPr>
      <t>(обустройство пешеходных переходов вблизи образовательных учреждений)</t>
    </r>
  </si>
  <si>
    <t>1301523300</t>
  </si>
  <si>
    <t>Разработка проектной документации на строительство и реконструкцию жилищного фонда</t>
  </si>
  <si>
    <t xml:space="preserve">от 18.07.2018   № 335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</si>
</sst>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31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0" fontId="6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/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166" fontId="5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 shrinkToFi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5" fillId="5" borderId="0" xfId="0" applyFont="1" applyFill="1" applyAlignment="1">
      <alignment horizont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 shrinkToFit="1"/>
    </xf>
    <xf numFmtId="166" fontId="3" fillId="7" borderId="1" xfId="0" applyNumberFormat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shrinkToFit="1"/>
    </xf>
    <xf numFmtId="166" fontId="3" fillId="7" borderId="1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9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31" customWidth="1"/>
    <col min="3" max="3" width="11.7109375" style="31" customWidth="1"/>
    <col min="4" max="4" width="8.140625" style="31" customWidth="1"/>
    <col min="5" max="5" width="58.28515625" style="52" customWidth="1"/>
    <col min="6" max="6" width="14.140625" style="16" customWidth="1"/>
    <col min="7" max="7" width="11.28515625" style="20" hidden="1" customWidth="1"/>
  </cols>
  <sheetData>
    <row r="1" spans="1:7" ht="12.75" customHeight="1">
      <c r="A1" s="12"/>
      <c r="B1" s="30"/>
      <c r="C1" s="30"/>
      <c r="E1" s="126" t="s">
        <v>258</v>
      </c>
      <c r="F1" s="126"/>
      <c r="G1" s="39"/>
    </row>
    <row r="2" spans="1:7">
      <c r="A2" s="12"/>
      <c r="C2" s="32"/>
      <c r="D2" s="32"/>
      <c r="E2" s="127" t="s">
        <v>35</v>
      </c>
      <c r="F2" s="127"/>
      <c r="G2" s="40"/>
    </row>
    <row r="3" spans="1:7">
      <c r="B3" s="32"/>
      <c r="C3" s="32"/>
      <c r="D3" s="32"/>
      <c r="E3" s="127" t="s">
        <v>52</v>
      </c>
      <c r="F3" s="127"/>
      <c r="G3" s="40"/>
    </row>
    <row r="4" spans="1:7">
      <c r="A4" s="12"/>
      <c r="B4" s="128" t="s">
        <v>437</v>
      </c>
      <c r="C4" s="128"/>
      <c r="D4" s="128"/>
      <c r="E4" s="128"/>
      <c r="F4" s="128"/>
    </row>
    <row r="5" spans="1:7">
      <c r="A5" s="12"/>
      <c r="B5" s="30"/>
      <c r="C5" s="32"/>
      <c r="D5" s="32"/>
      <c r="E5" s="50"/>
      <c r="F5" s="15"/>
    </row>
    <row r="6" spans="1:7" ht="47.25" customHeight="1">
      <c r="A6" s="125" t="s">
        <v>298</v>
      </c>
      <c r="B6" s="125"/>
      <c r="C6" s="125"/>
      <c r="D6" s="125"/>
      <c r="E6" s="125"/>
      <c r="F6" s="125"/>
    </row>
    <row r="7" spans="1:7">
      <c r="A7" s="11"/>
      <c r="E7" s="50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1" t="s">
        <v>1</v>
      </c>
      <c r="F8" s="41" t="s">
        <v>277</v>
      </c>
      <c r="G8" s="6" t="s">
        <v>39</v>
      </c>
    </row>
    <row r="9" spans="1:7" ht="15.75" customHeight="1">
      <c r="A9" s="18">
        <v>1</v>
      </c>
      <c r="B9" s="1">
        <v>100</v>
      </c>
      <c r="C9" s="2"/>
      <c r="D9" s="2"/>
      <c r="E9" s="44" t="s">
        <v>5</v>
      </c>
      <c r="F9" s="61">
        <f>SUM(F10+F14+F20+F27+F31+F42+F46)</f>
        <v>45820.344270000001</v>
      </c>
      <c r="G9" s="21" t="e">
        <f>G10+G14+G20+G31+G42+G46+#REF!</f>
        <v>#REF!</v>
      </c>
    </row>
    <row r="10" spans="1:7" ht="25.5" customHeight="1">
      <c r="A10" s="18">
        <v>2</v>
      </c>
      <c r="B10" s="1">
        <v>102</v>
      </c>
      <c r="C10" s="2"/>
      <c r="D10" s="2"/>
      <c r="E10" s="41" t="s">
        <v>54</v>
      </c>
      <c r="F10" s="61">
        <f t="shared" ref="F10:G12" si="0">F11</f>
        <v>1224.08</v>
      </c>
      <c r="G10" s="22">
        <f t="shared" si="0"/>
        <v>1452</v>
      </c>
    </row>
    <row r="11" spans="1:7" ht="12.75" customHeight="1">
      <c r="A11" s="18">
        <v>3</v>
      </c>
      <c r="B11" s="1">
        <v>102</v>
      </c>
      <c r="C11" s="2" t="s">
        <v>130</v>
      </c>
      <c r="D11" s="2"/>
      <c r="E11" s="41" t="s">
        <v>58</v>
      </c>
      <c r="F11" s="61">
        <f t="shared" si="0"/>
        <v>1224.08</v>
      </c>
      <c r="G11" s="22">
        <f t="shared" si="0"/>
        <v>1452</v>
      </c>
    </row>
    <row r="12" spans="1:7" ht="12.75" customHeight="1">
      <c r="A12" s="18">
        <v>4</v>
      </c>
      <c r="B12" s="1">
        <v>102</v>
      </c>
      <c r="C12" s="2" t="s">
        <v>128</v>
      </c>
      <c r="D12" s="2"/>
      <c r="E12" s="41" t="s">
        <v>30</v>
      </c>
      <c r="F12" s="61">
        <f t="shared" si="0"/>
        <v>1224.08</v>
      </c>
      <c r="G12" s="22">
        <f t="shared" si="0"/>
        <v>1452</v>
      </c>
    </row>
    <row r="13" spans="1:7" ht="27" customHeight="1">
      <c r="A13" s="18">
        <v>5</v>
      </c>
      <c r="B13" s="3">
        <v>102</v>
      </c>
      <c r="C13" s="4" t="s">
        <v>128</v>
      </c>
      <c r="D13" s="4" t="s">
        <v>47</v>
      </c>
      <c r="E13" s="43" t="s">
        <v>252</v>
      </c>
      <c r="F13" s="62">
        <v>1224.08</v>
      </c>
      <c r="G13" s="23">
        <v>1452</v>
      </c>
    </row>
    <row r="14" spans="1:7" ht="38.25" customHeight="1">
      <c r="A14" s="18">
        <v>6</v>
      </c>
      <c r="B14" s="1">
        <v>103</v>
      </c>
      <c r="C14" s="2"/>
      <c r="D14" s="2"/>
      <c r="E14" s="41" t="s">
        <v>27</v>
      </c>
      <c r="F14" s="61">
        <f>SUM(F16+F18)</f>
        <v>1394.3130000000001</v>
      </c>
      <c r="G14" s="22">
        <f t="shared" ref="F14:G16" si="1">G15</f>
        <v>1517</v>
      </c>
    </row>
    <row r="15" spans="1:7" ht="12.75" customHeight="1">
      <c r="A15" s="18">
        <v>7</v>
      </c>
      <c r="B15" s="7">
        <v>103</v>
      </c>
      <c r="C15" s="25" t="s">
        <v>130</v>
      </c>
      <c r="D15" s="8"/>
      <c r="E15" s="41" t="s">
        <v>58</v>
      </c>
      <c r="F15" s="61">
        <f>SUM(F16+F18)</f>
        <v>1394.3130000000001</v>
      </c>
      <c r="G15" s="22">
        <f t="shared" si="1"/>
        <v>1517</v>
      </c>
    </row>
    <row r="16" spans="1:7" ht="24.75" customHeight="1">
      <c r="A16" s="18">
        <v>8</v>
      </c>
      <c r="B16" s="7">
        <v>103</v>
      </c>
      <c r="C16" s="25" t="s">
        <v>127</v>
      </c>
      <c r="D16" s="8"/>
      <c r="E16" s="41" t="s">
        <v>126</v>
      </c>
      <c r="F16" s="61">
        <f t="shared" si="1"/>
        <v>645.6</v>
      </c>
      <c r="G16" s="22">
        <f t="shared" si="1"/>
        <v>1517</v>
      </c>
    </row>
    <row r="17" spans="1:9" ht="22.5" customHeight="1">
      <c r="A17" s="18">
        <v>9</v>
      </c>
      <c r="B17" s="9">
        <v>103</v>
      </c>
      <c r="C17" s="26" t="s">
        <v>127</v>
      </c>
      <c r="D17" s="4" t="s">
        <v>47</v>
      </c>
      <c r="E17" s="43" t="s">
        <v>252</v>
      </c>
      <c r="F17" s="62">
        <v>645.6</v>
      </c>
      <c r="G17" s="23">
        <v>1517</v>
      </c>
    </row>
    <row r="18" spans="1:9" ht="28.5" customHeight="1">
      <c r="A18" s="18">
        <v>10</v>
      </c>
      <c r="B18" s="9">
        <v>103</v>
      </c>
      <c r="C18" s="25" t="s">
        <v>129</v>
      </c>
      <c r="D18" s="4"/>
      <c r="E18" s="41" t="s">
        <v>59</v>
      </c>
      <c r="F18" s="61">
        <f>SUM(F19)</f>
        <v>748.71299999999997</v>
      </c>
      <c r="G18" s="23"/>
    </row>
    <row r="19" spans="1:9" ht="25.5" customHeight="1">
      <c r="A19" s="18">
        <v>11</v>
      </c>
      <c r="B19" s="9">
        <v>103</v>
      </c>
      <c r="C19" s="26" t="s">
        <v>129</v>
      </c>
      <c r="D19" s="4" t="s">
        <v>47</v>
      </c>
      <c r="E19" s="43" t="s">
        <v>252</v>
      </c>
      <c r="F19" s="62">
        <v>748.71299999999997</v>
      </c>
      <c r="G19" s="23"/>
    </row>
    <row r="20" spans="1:9" ht="38.25" customHeight="1">
      <c r="A20" s="18">
        <v>12</v>
      </c>
      <c r="B20" s="1">
        <v>104</v>
      </c>
      <c r="C20" s="2"/>
      <c r="D20" s="2"/>
      <c r="E20" s="41" t="s">
        <v>33</v>
      </c>
      <c r="F20" s="61">
        <f>F21</f>
        <v>15049.215</v>
      </c>
      <c r="G20" s="22" t="e">
        <f>G21</f>
        <v>#REF!</v>
      </c>
    </row>
    <row r="21" spans="1:9" ht="12.75" customHeight="1">
      <c r="A21" s="18">
        <v>13</v>
      </c>
      <c r="B21" s="1">
        <v>104</v>
      </c>
      <c r="C21" s="2" t="s">
        <v>130</v>
      </c>
      <c r="D21" s="2"/>
      <c r="E21" s="41" t="s">
        <v>58</v>
      </c>
      <c r="F21" s="61">
        <f>SUM(F22+F25)</f>
        <v>15049.215</v>
      </c>
      <c r="G21" s="22" t="e">
        <f>G22+G25+#REF!+#REF!</f>
        <v>#REF!</v>
      </c>
    </row>
    <row r="22" spans="1:9" ht="25.5" customHeight="1">
      <c r="A22" s="18">
        <v>14</v>
      </c>
      <c r="B22" s="1">
        <v>104</v>
      </c>
      <c r="C22" s="2" t="s">
        <v>129</v>
      </c>
      <c r="D22" s="2"/>
      <c r="E22" s="41" t="s">
        <v>59</v>
      </c>
      <c r="F22" s="67">
        <f>SUM(F23:F24)</f>
        <v>11737.1</v>
      </c>
      <c r="G22" s="22">
        <f>G23</f>
        <v>14238</v>
      </c>
    </row>
    <row r="23" spans="1:9" ht="28.5" customHeight="1">
      <c r="A23" s="18">
        <v>15</v>
      </c>
      <c r="B23" s="3">
        <v>104</v>
      </c>
      <c r="C23" s="4" t="s">
        <v>129</v>
      </c>
      <c r="D23" s="4" t="s">
        <v>47</v>
      </c>
      <c r="E23" s="43" t="s">
        <v>252</v>
      </c>
      <c r="F23" s="62">
        <f>11737.1-5.841</f>
        <v>11731.259</v>
      </c>
      <c r="G23" s="23">
        <v>14238</v>
      </c>
      <c r="H23" s="60" t="s">
        <v>299</v>
      </c>
    </row>
    <row r="24" spans="1:9" ht="28.5" customHeight="1">
      <c r="A24" s="18">
        <v>16</v>
      </c>
      <c r="B24" s="3">
        <v>104</v>
      </c>
      <c r="C24" s="4" t="s">
        <v>129</v>
      </c>
      <c r="D24" s="4" t="s">
        <v>241</v>
      </c>
      <c r="E24" s="84" t="s">
        <v>242</v>
      </c>
      <c r="F24" s="62">
        <v>5.8410000000000002</v>
      </c>
      <c r="G24" s="23"/>
      <c r="H24" s="60"/>
    </row>
    <row r="25" spans="1:9" ht="27.75" customHeight="1">
      <c r="A25" s="18">
        <v>17</v>
      </c>
      <c r="B25" s="1">
        <v>104</v>
      </c>
      <c r="C25" s="2" t="s">
        <v>131</v>
      </c>
      <c r="D25" s="2"/>
      <c r="E25" s="41" t="s">
        <v>62</v>
      </c>
      <c r="F25" s="61">
        <f>SUM(F26)</f>
        <v>3312.1149999999998</v>
      </c>
      <c r="G25" s="22">
        <f>G26</f>
        <v>9260</v>
      </c>
    </row>
    <row r="26" spans="1:9" ht="18.75" customHeight="1">
      <c r="A26" s="18">
        <v>18</v>
      </c>
      <c r="B26" s="3">
        <v>104</v>
      </c>
      <c r="C26" s="4" t="s">
        <v>131</v>
      </c>
      <c r="D26" s="4" t="s">
        <v>47</v>
      </c>
      <c r="E26" s="43" t="s">
        <v>252</v>
      </c>
      <c r="F26" s="62">
        <f>3268.015+44.1</f>
        <v>3312.1149999999998</v>
      </c>
      <c r="G26" s="23">
        <v>9260</v>
      </c>
    </row>
    <row r="27" spans="1:9" ht="18.75" customHeight="1">
      <c r="A27" s="55">
        <v>19</v>
      </c>
      <c r="B27" s="1">
        <v>105</v>
      </c>
      <c r="C27" s="2"/>
      <c r="D27" s="2"/>
      <c r="E27" s="41" t="s">
        <v>368</v>
      </c>
      <c r="F27" s="61">
        <f>SUM(F28)</f>
        <v>12.8</v>
      </c>
      <c r="G27" s="23"/>
    </row>
    <row r="28" spans="1:9" ht="18.75" customHeight="1">
      <c r="A28" s="55">
        <v>20</v>
      </c>
      <c r="B28" s="1">
        <v>105</v>
      </c>
      <c r="C28" s="2" t="s">
        <v>130</v>
      </c>
      <c r="D28" s="2"/>
      <c r="E28" s="41" t="s">
        <v>58</v>
      </c>
      <c r="F28" s="61">
        <f>SUM(F29)</f>
        <v>12.8</v>
      </c>
      <c r="G28" s="23"/>
    </row>
    <row r="29" spans="1:9" ht="84.75" customHeight="1">
      <c r="A29" s="18">
        <v>21</v>
      </c>
      <c r="B29" s="1">
        <v>105</v>
      </c>
      <c r="C29" s="2" t="s">
        <v>301</v>
      </c>
      <c r="D29" s="2"/>
      <c r="E29" s="95" t="s">
        <v>385</v>
      </c>
      <c r="F29" s="61">
        <f>SUM(F30)</f>
        <v>12.8</v>
      </c>
      <c r="G29" s="23"/>
      <c r="H29" s="14" t="s">
        <v>377</v>
      </c>
      <c r="I29" s="14"/>
    </row>
    <row r="30" spans="1:9" ht="30.75" customHeight="1">
      <c r="A30" s="18">
        <v>22</v>
      </c>
      <c r="B30" s="3">
        <v>105</v>
      </c>
      <c r="C30" s="4" t="s">
        <v>301</v>
      </c>
      <c r="D30" s="38" t="s">
        <v>61</v>
      </c>
      <c r="E30" s="43" t="s">
        <v>251</v>
      </c>
      <c r="F30" s="62">
        <v>12.8</v>
      </c>
      <c r="G30" s="23"/>
      <c r="H30" s="60" t="s">
        <v>302</v>
      </c>
    </row>
    <row r="31" spans="1:9" ht="39" customHeight="1">
      <c r="A31" s="18">
        <v>23</v>
      </c>
      <c r="B31" s="1">
        <v>106</v>
      </c>
      <c r="C31" s="2"/>
      <c r="D31" s="2"/>
      <c r="E31" s="41" t="s">
        <v>31</v>
      </c>
      <c r="F31" s="61">
        <f>F32+F37</f>
        <v>3663.7979999999998</v>
      </c>
      <c r="G31" s="22" t="e">
        <f>G32+#REF!</f>
        <v>#REF!</v>
      </c>
    </row>
    <row r="32" spans="1:9" ht="39.75" customHeight="1">
      <c r="A32" s="18">
        <v>24</v>
      </c>
      <c r="B32" s="1">
        <v>106</v>
      </c>
      <c r="C32" s="2" t="s">
        <v>230</v>
      </c>
      <c r="D32" s="2"/>
      <c r="E32" s="41" t="s">
        <v>132</v>
      </c>
      <c r="F32" s="61">
        <f>F33</f>
        <v>2380.5939999999996</v>
      </c>
      <c r="G32" s="22" t="e">
        <f>G34+G38</f>
        <v>#REF!</v>
      </c>
    </row>
    <row r="33" spans="1:7" ht="39.75" customHeight="1">
      <c r="A33" s="18">
        <v>25</v>
      </c>
      <c r="B33" s="1">
        <v>106</v>
      </c>
      <c r="C33" s="2" t="s">
        <v>134</v>
      </c>
      <c r="D33" s="2"/>
      <c r="E33" s="51" t="s">
        <v>116</v>
      </c>
      <c r="F33" s="61">
        <f>SUM(F34)</f>
        <v>2380.5939999999996</v>
      </c>
      <c r="G33" s="22"/>
    </row>
    <row r="34" spans="1:7" ht="27" customHeight="1">
      <c r="A34" s="18">
        <v>26</v>
      </c>
      <c r="B34" s="1">
        <v>106</v>
      </c>
      <c r="C34" s="2" t="s">
        <v>133</v>
      </c>
      <c r="D34" s="2"/>
      <c r="E34" s="41" t="s">
        <v>60</v>
      </c>
      <c r="F34" s="61">
        <f>SUM(F35:F36)</f>
        <v>2380.5939999999996</v>
      </c>
      <c r="G34" s="22" t="e">
        <f>G35+#REF!</f>
        <v>#REF!</v>
      </c>
    </row>
    <row r="35" spans="1:7" ht="12.75" customHeight="1">
      <c r="A35" s="18">
        <v>27</v>
      </c>
      <c r="B35" s="3">
        <v>106</v>
      </c>
      <c r="C35" s="4" t="s">
        <v>133</v>
      </c>
      <c r="D35" s="4" t="s">
        <v>47</v>
      </c>
      <c r="E35" s="43" t="s">
        <v>252</v>
      </c>
      <c r="F35" s="68">
        <f>2278.5-30.318</f>
        <v>2248.1819999999998</v>
      </c>
      <c r="G35" s="23">
        <v>809</v>
      </c>
    </row>
    <row r="36" spans="1:7" ht="29.25" customHeight="1">
      <c r="A36" s="18">
        <v>28</v>
      </c>
      <c r="B36" s="3">
        <v>106</v>
      </c>
      <c r="C36" s="4" t="s">
        <v>133</v>
      </c>
      <c r="D36" s="4" t="s">
        <v>61</v>
      </c>
      <c r="E36" s="43" t="s">
        <v>251</v>
      </c>
      <c r="F36" s="68">
        <v>132.41200000000001</v>
      </c>
      <c r="G36" s="23"/>
    </row>
    <row r="37" spans="1:7" s="14" customFormat="1" ht="16.5" customHeight="1">
      <c r="A37" s="18">
        <v>29</v>
      </c>
      <c r="B37" s="1">
        <v>106</v>
      </c>
      <c r="C37" s="2" t="s">
        <v>130</v>
      </c>
      <c r="D37" s="2"/>
      <c r="E37" s="41" t="s">
        <v>58</v>
      </c>
      <c r="F37" s="61">
        <f>SUM(F38+F40)</f>
        <v>1283.2040000000002</v>
      </c>
      <c r="G37" s="22"/>
    </row>
    <row r="38" spans="1:7" ht="25.5" customHeight="1">
      <c r="A38" s="18">
        <v>30</v>
      </c>
      <c r="B38" s="1">
        <v>106</v>
      </c>
      <c r="C38" s="2" t="s">
        <v>129</v>
      </c>
      <c r="D38" s="2"/>
      <c r="E38" s="41" t="s">
        <v>59</v>
      </c>
      <c r="F38" s="61">
        <f>SUM(F39)</f>
        <v>741.43100000000004</v>
      </c>
      <c r="G38" s="22">
        <f>G39</f>
        <v>847</v>
      </c>
    </row>
    <row r="39" spans="1:7" ht="12.75" customHeight="1">
      <c r="A39" s="18">
        <v>31</v>
      </c>
      <c r="B39" s="3">
        <v>106</v>
      </c>
      <c r="C39" s="4" t="s">
        <v>129</v>
      </c>
      <c r="D39" s="4" t="s">
        <v>47</v>
      </c>
      <c r="E39" s="43" t="s">
        <v>252</v>
      </c>
      <c r="F39" s="62">
        <v>741.43100000000004</v>
      </c>
      <c r="G39" s="23">
        <v>847</v>
      </c>
    </row>
    <row r="40" spans="1:7" ht="29.25" customHeight="1">
      <c r="A40" s="18">
        <v>32</v>
      </c>
      <c r="B40" s="1">
        <v>106</v>
      </c>
      <c r="C40" s="2" t="s">
        <v>135</v>
      </c>
      <c r="D40" s="2"/>
      <c r="E40" s="41" t="s">
        <v>28</v>
      </c>
      <c r="F40" s="61">
        <f>SUM(F41)</f>
        <v>541.77300000000002</v>
      </c>
      <c r="G40" s="23"/>
    </row>
    <row r="41" spans="1:7" ht="29.25" customHeight="1">
      <c r="A41" s="18">
        <v>33</v>
      </c>
      <c r="B41" s="3">
        <v>106</v>
      </c>
      <c r="C41" s="4" t="s">
        <v>135</v>
      </c>
      <c r="D41" s="4" t="s">
        <v>47</v>
      </c>
      <c r="E41" s="43" t="s">
        <v>252</v>
      </c>
      <c r="F41" s="62">
        <v>541.77300000000002</v>
      </c>
      <c r="G41" s="23"/>
    </row>
    <row r="42" spans="1:7" ht="12.75" customHeight="1">
      <c r="A42" s="18">
        <v>34</v>
      </c>
      <c r="B42" s="1">
        <v>111</v>
      </c>
      <c r="C42" s="2"/>
      <c r="D42" s="2"/>
      <c r="E42" s="41" t="s">
        <v>7</v>
      </c>
      <c r="F42" s="61">
        <f t="shared" ref="F42:G44" si="2">F43</f>
        <v>300</v>
      </c>
      <c r="G42" s="22">
        <f t="shared" si="2"/>
        <v>250</v>
      </c>
    </row>
    <row r="43" spans="1:7" ht="12.75" customHeight="1">
      <c r="A43" s="18">
        <v>35</v>
      </c>
      <c r="B43" s="1">
        <v>111</v>
      </c>
      <c r="C43" s="2" t="s">
        <v>130</v>
      </c>
      <c r="D43" s="2"/>
      <c r="E43" s="41" t="s">
        <v>58</v>
      </c>
      <c r="F43" s="61">
        <f t="shared" si="2"/>
        <v>300</v>
      </c>
      <c r="G43" s="22">
        <f t="shared" si="2"/>
        <v>250</v>
      </c>
    </row>
    <row r="44" spans="1:7" ht="12.75" customHeight="1">
      <c r="A44" s="18">
        <v>36</v>
      </c>
      <c r="B44" s="1">
        <v>111</v>
      </c>
      <c r="C44" s="2" t="s">
        <v>149</v>
      </c>
      <c r="D44" s="2"/>
      <c r="E44" s="41" t="s">
        <v>8</v>
      </c>
      <c r="F44" s="61">
        <f t="shared" si="2"/>
        <v>300</v>
      </c>
      <c r="G44" s="22">
        <f t="shared" si="2"/>
        <v>250</v>
      </c>
    </row>
    <row r="45" spans="1:7" ht="12.75" customHeight="1">
      <c r="A45" s="18">
        <v>37</v>
      </c>
      <c r="B45" s="3">
        <v>111</v>
      </c>
      <c r="C45" s="4" t="s">
        <v>149</v>
      </c>
      <c r="D45" s="4" t="s">
        <v>48</v>
      </c>
      <c r="E45" s="43" t="s">
        <v>49</v>
      </c>
      <c r="F45" s="62">
        <v>300</v>
      </c>
      <c r="G45" s="23">
        <v>250</v>
      </c>
    </row>
    <row r="46" spans="1:7" ht="12.75" customHeight="1">
      <c r="A46" s="18">
        <v>38</v>
      </c>
      <c r="B46" s="1">
        <v>113</v>
      </c>
      <c r="C46" s="2"/>
      <c r="D46" s="2"/>
      <c r="E46" s="41" t="s">
        <v>25</v>
      </c>
      <c r="F46" s="61">
        <f>SUM(F47+F66+F77+F82)</f>
        <v>24176.138269999999</v>
      </c>
      <c r="G46" s="22" t="e">
        <f>#REF!+#REF!+#REF!+#REF!+#REF!+#REF!+#REF!+#REF!+#REF!+#REF!</f>
        <v>#REF!</v>
      </c>
    </row>
    <row r="47" spans="1:7" ht="38.25" customHeight="1">
      <c r="A47" s="72">
        <v>39</v>
      </c>
      <c r="B47" s="1">
        <v>113</v>
      </c>
      <c r="C47" s="2" t="s">
        <v>137</v>
      </c>
      <c r="D47" s="4"/>
      <c r="E47" s="41" t="s">
        <v>204</v>
      </c>
      <c r="F47" s="61">
        <f>SUM(F48+F52+F54+F56+F58+F64)</f>
        <v>23195.835999999999</v>
      </c>
      <c r="G47" s="22"/>
    </row>
    <row r="48" spans="1:7" ht="30.75" customHeight="1">
      <c r="A48" s="72">
        <v>40</v>
      </c>
      <c r="B48" s="73">
        <v>113</v>
      </c>
      <c r="C48" s="29" t="s">
        <v>142</v>
      </c>
      <c r="D48" s="29"/>
      <c r="E48" s="83" t="s">
        <v>64</v>
      </c>
      <c r="F48" s="67">
        <f>SUM(F49:F51)</f>
        <v>21020.829000000002</v>
      </c>
      <c r="G48" s="22"/>
    </row>
    <row r="49" spans="1:8" s="13" customFormat="1" ht="28.5" customHeight="1">
      <c r="A49" s="72">
        <v>41</v>
      </c>
      <c r="B49" s="75">
        <v>113</v>
      </c>
      <c r="C49" s="38" t="s">
        <v>142</v>
      </c>
      <c r="D49" s="38" t="s">
        <v>41</v>
      </c>
      <c r="E49" s="84" t="s">
        <v>66</v>
      </c>
      <c r="F49" s="68">
        <v>12857.138000000001</v>
      </c>
      <c r="G49" s="24"/>
    </row>
    <row r="50" spans="1:8" ht="43.5" customHeight="1">
      <c r="A50" s="72">
        <v>42</v>
      </c>
      <c r="B50" s="75">
        <v>113</v>
      </c>
      <c r="C50" s="38" t="s">
        <v>142</v>
      </c>
      <c r="D50" s="38" t="s">
        <v>61</v>
      </c>
      <c r="E50" s="76" t="s">
        <v>251</v>
      </c>
      <c r="F50" s="68">
        <f>5596-15+1247.212+1272.579</f>
        <v>8100.7909999999993</v>
      </c>
      <c r="G50" s="22"/>
    </row>
    <row r="51" spans="1:8" ht="18" customHeight="1">
      <c r="A51" s="18">
        <v>43</v>
      </c>
      <c r="B51" s="75">
        <v>113</v>
      </c>
      <c r="C51" s="38" t="s">
        <v>142</v>
      </c>
      <c r="D51" s="38" t="s">
        <v>241</v>
      </c>
      <c r="E51" s="84" t="s">
        <v>242</v>
      </c>
      <c r="F51" s="68">
        <f>30+32.9</f>
        <v>62.9</v>
      </c>
      <c r="G51" s="22"/>
    </row>
    <row r="52" spans="1:8" ht="32.25" customHeight="1">
      <c r="A52" s="18">
        <v>44</v>
      </c>
      <c r="B52" s="1">
        <v>113</v>
      </c>
      <c r="C52" s="2" t="s">
        <v>275</v>
      </c>
      <c r="D52" s="2"/>
      <c r="E52" s="42" t="s">
        <v>276</v>
      </c>
      <c r="F52" s="67">
        <f>SUM(F53)</f>
        <v>674.06799999999998</v>
      </c>
      <c r="G52" s="22"/>
    </row>
    <row r="53" spans="1:8" ht="28.5" customHeight="1">
      <c r="A53" s="18">
        <v>45</v>
      </c>
      <c r="B53" s="3">
        <v>113</v>
      </c>
      <c r="C53" s="4" t="s">
        <v>275</v>
      </c>
      <c r="D53" s="4" t="s">
        <v>61</v>
      </c>
      <c r="E53" s="43" t="s">
        <v>251</v>
      </c>
      <c r="F53" s="68">
        <f>643.75+30.318</f>
        <v>674.06799999999998</v>
      </c>
      <c r="G53" s="22"/>
      <c r="H53" s="60" t="s">
        <v>300</v>
      </c>
    </row>
    <row r="54" spans="1:8" ht="34.5" customHeight="1">
      <c r="A54" s="105">
        <v>46</v>
      </c>
      <c r="B54" s="106">
        <v>113</v>
      </c>
      <c r="C54" s="107" t="s">
        <v>424</v>
      </c>
      <c r="D54" s="107"/>
      <c r="E54" s="114" t="s">
        <v>425</v>
      </c>
      <c r="F54" s="115">
        <f>SUM(F55)</f>
        <v>1294.4390000000001</v>
      </c>
      <c r="G54" s="22"/>
      <c r="H54" s="60"/>
    </row>
    <row r="55" spans="1:8" ht="28.5" customHeight="1">
      <c r="A55" s="105">
        <v>47</v>
      </c>
      <c r="B55" s="110">
        <v>113</v>
      </c>
      <c r="C55" s="111" t="s">
        <v>424</v>
      </c>
      <c r="D55" s="111" t="s">
        <v>61</v>
      </c>
      <c r="E55" s="112" t="s">
        <v>251</v>
      </c>
      <c r="F55" s="116">
        <v>1294.4390000000001</v>
      </c>
      <c r="G55" s="22"/>
      <c r="H55" s="60"/>
    </row>
    <row r="56" spans="1:8" ht="32.25" customHeight="1">
      <c r="A56" s="18">
        <v>48</v>
      </c>
      <c r="B56" s="1">
        <v>113</v>
      </c>
      <c r="C56" s="2" t="s">
        <v>143</v>
      </c>
      <c r="D56" s="2"/>
      <c r="E56" s="42" t="s">
        <v>67</v>
      </c>
      <c r="F56" s="61">
        <f>F57</f>
        <v>50</v>
      </c>
      <c r="G56" s="22"/>
    </row>
    <row r="57" spans="1:8" s="13" customFormat="1" ht="28.5" customHeight="1">
      <c r="A57" s="72">
        <v>49</v>
      </c>
      <c r="B57" s="3">
        <v>113</v>
      </c>
      <c r="C57" s="4" t="s">
        <v>143</v>
      </c>
      <c r="D57" s="4" t="s">
        <v>61</v>
      </c>
      <c r="E57" s="43" t="s">
        <v>251</v>
      </c>
      <c r="F57" s="62">
        <v>50</v>
      </c>
      <c r="G57" s="24"/>
    </row>
    <row r="58" spans="1:8" s="13" customFormat="1" ht="43.5" customHeight="1">
      <c r="A58" s="18">
        <v>50</v>
      </c>
      <c r="B58" s="73">
        <v>113</v>
      </c>
      <c r="C58" s="29" t="s">
        <v>281</v>
      </c>
      <c r="D58" s="38"/>
      <c r="E58" s="83" t="s">
        <v>68</v>
      </c>
      <c r="F58" s="67">
        <f>F59+F61</f>
        <v>106.5</v>
      </c>
      <c r="G58" s="24"/>
    </row>
    <row r="59" spans="1:8" s="13" customFormat="1" ht="68.25" customHeight="1">
      <c r="A59" s="18">
        <v>51</v>
      </c>
      <c r="B59" s="1">
        <v>113</v>
      </c>
      <c r="C59" s="2" t="s">
        <v>144</v>
      </c>
      <c r="D59" s="4"/>
      <c r="E59" s="42" t="s">
        <v>69</v>
      </c>
      <c r="F59" s="67">
        <f>F60</f>
        <v>0.1</v>
      </c>
      <c r="G59" s="24"/>
    </row>
    <row r="60" spans="1:8" s="13" customFormat="1" ht="30.75" customHeight="1">
      <c r="A60" s="18">
        <v>52</v>
      </c>
      <c r="B60" s="3">
        <v>113</v>
      </c>
      <c r="C60" s="4" t="s">
        <v>144</v>
      </c>
      <c r="D60" s="4" t="s">
        <v>61</v>
      </c>
      <c r="E60" s="43" t="s">
        <v>251</v>
      </c>
      <c r="F60" s="68">
        <v>0.1</v>
      </c>
      <c r="G60" s="24"/>
    </row>
    <row r="61" spans="1:8" s="13" customFormat="1" ht="33.75" customHeight="1">
      <c r="A61" s="18">
        <v>53</v>
      </c>
      <c r="B61" s="1">
        <v>113</v>
      </c>
      <c r="C61" s="29" t="s">
        <v>145</v>
      </c>
      <c r="D61" s="4"/>
      <c r="E61" s="42" t="s">
        <v>70</v>
      </c>
      <c r="F61" s="67">
        <f>F62+F63</f>
        <v>106.4</v>
      </c>
      <c r="G61" s="24"/>
    </row>
    <row r="62" spans="1:8" s="13" customFormat="1" ht="28.5" customHeight="1">
      <c r="A62" s="18">
        <v>54</v>
      </c>
      <c r="B62" s="3">
        <v>113</v>
      </c>
      <c r="C62" s="4" t="s">
        <v>145</v>
      </c>
      <c r="D62" s="4" t="s">
        <v>47</v>
      </c>
      <c r="E62" s="43" t="s">
        <v>252</v>
      </c>
      <c r="F62" s="68">
        <v>45.4</v>
      </c>
      <c r="G62" s="24"/>
    </row>
    <row r="63" spans="1:8" s="13" customFormat="1" ht="34.5" customHeight="1">
      <c r="A63" s="18">
        <v>55</v>
      </c>
      <c r="B63" s="3">
        <v>113</v>
      </c>
      <c r="C63" s="4" t="s">
        <v>145</v>
      </c>
      <c r="D63" s="4" t="s">
        <v>61</v>
      </c>
      <c r="E63" s="43" t="s">
        <v>251</v>
      </c>
      <c r="F63" s="68">
        <v>61</v>
      </c>
      <c r="G63" s="24"/>
    </row>
    <row r="64" spans="1:8" s="13" customFormat="1" ht="27.75" customHeight="1">
      <c r="A64" s="18">
        <v>56</v>
      </c>
      <c r="B64" s="1">
        <v>113</v>
      </c>
      <c r="C64" s="2" t="s">
        <v>146</v>
      </c>
      <c r="D64" s="4"/>
      <c r="E64" s="42" t="s">
        <v>71</v>
      </c>
      <c r="F64" s="61">
        <f>F65</f>
        <v>50</v>
      </c>
      <c r="G64" s="24"/>
    </row>
    <row r="65" spans="1:8" s="14" customFormat="1" ht="34.5" customHeight="1">
      <c r="A65" s="18">
        <v>57</v>
      </c>
      <c r="B65" s="3">
        <v>113</v>
      </c>
      <c r="C65" s="4" t="s">
        <v>146</v>
      </c>
      <c r="D65" s="4" t="s">
        <v>61</v>
      </c>
      <c r="E65" s="43" t="s">
        <v>251</v>
      </c>
      <c r="F65" s="62">
        <v>50</v>
      </c>
      <c r="G65" s="22"/>
    </row>
    <row r="66" spans="1:8" s="13" customFormat="1" ht="37.5" customHeight="1">
      <c r="A66" s="18">
        <v>58</v>
      </c>
      <c r="B66" s="1">
        <v>113</v>
      </c>
      <c r="C66" s="2" t="s">
        <v>138</v>
      </c>
      <c r="D66" s="2"/>
      <c r="E66" s="42" t="s">
        <v>136</v>
      </c>
      <c r="F66" s="61">
        <f>SUM(F67+F69+F71+F73+F75)</f>
        <v>0</v>
      </c>
      <c r="G66" s="24"/>
    </row>
    <row r="67" spans="1:8" s="13" customFormat="1" ht="37.5" customHeight="1">
      <c r="A67" s="18">
        <v>59</v>
      </c>
      <c r="B67" s="1">
        <v>113</v>
      </c>
      <c r="C67" s="2" t="s">
        <v>139</v>
      </c>
      <c r="D67" s="2"/>
      <c r="E67" s="42" t="s">
        <v>63</v>
      </c>
      <c r="F67" s="61">
        <f>F68</f>
        <v>0</v>
      </c>
      <c r="G67" s="24"/>
    </row>
    <row r="68" spans="1:8" s="13" customFormat="1" ht="28.5" customHeight="1">
      <c r="A68" s="18">
        <v>60</v>
      </c>
      <c r="B68" s="3">
        <v>113</v>
      </c>
      <c r="C68" s="4" t="s">
        <v>139</v>
      </c>
      <c r="D68" s="4" t="s">
        <v>61</v>
      </c>
      <c r="E68" s="43" t="s">
        <v>251</v>
      </c>
      <c r="F68" s="62">
        <v>0</v>
      </c>
      <c r="G68" s="24"/>
    </row>
    <row r="69" spans="1:8" s="13" customFormat="1" ht="24.75" customHeight="1">
      <c r="A69" s="18">
        <v>61</v>
      </c>
      <c r="B69" s="1">
        <v>113</v>
      </c>
      <c r="C69" s="2" t="s">
        <v>140</v>
      </c>
      <c r="D69" s="2"/>
      <c r="E69" s="42" t="s">
        <v>115</v>
      </c>
      <c r="F69" s="61">
        <f>F70</f>
        <v>0</v>
      </c>
      <c r="G69" s="24"/>
    </row>
    <row r="70" spans="1:8" s="13" customFormat="1" ht="26.25" customHeight="1">
      <c r="A70" s="18">
        <v>62</v>
      </c>
      <c r="B70" s="3">
        <v>113</v>
      </c>
      <c r="C70" s="4" t="s">
        <v>140</v>
      </c>
      <c r="D70" s="4" t="s">
        <v>61</v>
      </c>
      <c r="E70" s="43" t="s">
        <v>251</v>
      </c>
      <c r="F70" s="66">
        <v>0</v>
      </c>
      <c r="G70" s="24"/>
    </row>
    <row r="71" spans="1:8" s="13" customFormat="1" ht="25.5" customHeight="1">
      <c r="A71" s="18">
        <v>63</v>
      </c>
      <c r="B71" s="1">
        <v>113</v>
      </c>
      <c r="C71" s="2" t="s">
        <v>141</v>
      </c>
      <c r="D71" s="4"/>
      <c r="E71" s="77" t="s">
        <v>303</v>
      </c>
      <c r="F71" s="61">
        <f>F72</f>
        <v>0</v>
      </c>
      <c r="G71" s="24"/>
    </row>
    <row r="72" spans="1:8" s="13" customFormat="1" ht="33.75" customHeight="1">
      <c r="A72" s="18">
        <v>64</v>
      </c>
      <c r="B72" s="3">
        <v>113</v>
      </c>
      <c r="C72" s="4" t="s">
        <v>141</v>
      </c>
      <c r="D72" s="4" t="s">
        <v>61</v>
      </c>
      <c r="E72" s="43" t="s">
        <v>251</v>
      </c>
      <c r="F72" s="62">
        <v>0</v>
      </c>
      <c r="G72" s="24"/>
    </row>
    <row r="73" spans="1:8" s="13" customFormat="1" ht="40.5" customHeight="1">
      <c r="A73" s="18">
        <v>65</v>
      </c>
      <c r="B73" s="3">
        <v>113</v>
      </c>
      <c r="C73" s="2" t="s">
        <v>218</v>
      </c>
      <c r="D73" s="4"/>
      <c r="E73" s="77" t="s">
        <v>304</v>
      </c>
      <c r="F73" s="61">
        <f>SUM(F74)</f>
        <v>0</v>
      </c>
      <c r="G73" s="24"/>
    </row>
    <row r="74" spans="1:8" s="13" customFormat="1" ht="36.75" customHeight="1">
      <c r="A74" s="55">
        <v>66</v>
      </c>
      <c r="B74" s="3">
        <v>113</v>
      </c>
      <c r="C74" s="4" t="s">
        <v>218</v>
      </c>
      <c r="D74" s="4" t="s">
        <v>61</v>
      </c>
      <c r="E74" s="43" t="s">
        <v>251</v>
      </c>
      <c r="F74" s="62">
        <v>0</v>
      </c>
      <c r="G74" s="24"/>
    </row>
    <row r="75" spans="1:8" s="13" customFormat="1" ht="24.75" customHeight="1">
      <c r="A75" s="18">
        <v>67</v>
      </c>
      <c r="B75" s="1">
        <v>113</v>
      </c>
      <c r="C75" s="2" t="s">
        <v>306</v>
      </c>
      <c r="D75" s="2"/>
      <c r="E75" s="77" t="s">
        <v>305</v>
      </c>
      <c r="F75" s="61">
        <f>SUM(F76)</f>
        <v>0</v>
      </c>
      <c r="G75" s="24"/>
    </row>
    <row r="76" spans="1:8" s="13" customFormat="1" ht="36.75" customHeight="1">
      <c r="A76" s="55">
        <v>68</v>
      </c>
      <c r="B76" s="3">
        <v>113</v>
      </c>
      <c r="C76" s="4" t="s">
        <v>306</v>
      </c>
      <c r="D76" s="4" t="s">
        <v>61</v>
      </c>
      <c r="E76" s="43" t="s">
        <v>251</v>
      </c>
      <c r="F76" s="62">
        <v>0</v>
      </c>
      <c r="G76" s="24"/>
    </row>
    <row r="77" spans="1:8" s="13" customFormat="1" ht="40.5" customHeight="1">
      <c r="A77" s="55">
        <v>69</v>
      </c>
      <c r="B77" s="1">
        <v>113</v>
      </c>
      <c r="C77" s="2" t="s">
        <v>147</v>
      </c>
      <c r="D77" s="2"/>
      <c r="E77" s="42" t="s">
        <v>257</v>
      </c>
      <c r="F77" s="61">
        <f>F78</f>
        <v>241</v>
      </c>
      <c r="G77" s="24"/>
    </row>
    <row r="78" spans="1:8" s="13" customFormat="1" ht="47.25" customHeight="1">
      <c r="A78" s="55">
        <v>70</v>
      </c>
      <c r="B78" s="1">
        <v>113</v>
      </c>
      <c r="C78" s="2" t="s">
        <v>148</v>
      </c>
      <c r="D78" s="2"/>
      <c r="E78" s="42" t="s">
        <v>65</v>
      </c>
      <c r="F78" s="61">
        <f>F79</f>
        <v>241</v>
      </c>
      <c r="G78" s="24"/>
    </row>
    <row r="79" spans="1:8" s="13" customFormat="1" ht="24.75" customHeight="1">
      <c r="A79" s="18">
        <v>71</v>
      </c>
      <c r="B79" s="1">
        <v>113</v>
      </c>
      <c r="C79" s="2" t="s">
        <v>148</v>
      </c>
      <c r="D79" s="2"/>
      <c r="E79" s="41" t="s">
        <v>117</v>
      </c>
      <c r="F79" s="61">
        <f>SUM(F80:F81)</f>
        <v>241</v>
      </c>
      <c r="G79" s="24"/>
    </row>
    <row r="80" spans="1:8" s="13" customFormat="1" ht="24.75" customHeight="1">
      <c r="A80" s="55">
        <v>72</v>
      </c>
      <c r="B80" s="3">
        <v>113</v>
      </c>
      <c r="C80" s="4" t="s">
        <v>148</v>
      </c>
      <c r="D80" s="4" t="s">
        <v>47</v>
      </c>
      <c r="E80" s="43" t="s">
        <v>252</v>
      </c>
      <c r="F80" s="62">
        <f>70+3</f>
        <v>73</v>
      </c>
      <c r="G80" s="24"/>
      <c r="H80" s="60" t="s">
        <v>307</v>
      </c>
    </row>
    <row r="81" spans="1:10" s="13" customFormat="1" ht="24.75" customHeight="1">
      <c r="A81" s="18">
        <v>73</v>
      </c>
      <c r="B81" s="3">
        <v>113</v>
      </c>
      <c r="C81" s="4" t="s">
        <v>148</v>
      </c>
      <c r="D81" s="4" t="s">
        <v>61</v>
      </c>
      <c r="E81" s="43" t="s">
        <v>251</v>
      </c>
      <c r="F81" s="62">
        <v>168</v>
      </c>
      <c r="G81" s="24"/>
      <c r="H81" s="60" t="s">
        <v>308</v>
      </c>
    </row>
    <row r="82" spans="1:10" s="13" customFormat="1" ht="18.75" customHeight="1">
      <c r="A82" s="18">
        <v>74</v>
      </c>
      <c r="B82" s="1">
        <v>113</v>
      </c>
      <c r="C82" s="2" t="s">
        <v>130</v>
      </c>
      <c r="D82" s="4"/>
      <c r="E82" s="41" t="s">
        <v>58</v>
      </c>
      <c r="F82" s="61">
        <f>SUM(F83+F85+F87+F89+F91)</f>
        <v>739.30227000000002</v>
      </c>
      <c r="G82" s="24"/>
    </row>
    <row r="83" spans="1:10" s="13" customFormat="1" ht="35.25" customHeight="1">
      <c r="A83" s="101">
        <v>75</v>
      </c>
      <c r="B83" s="35">
        <v>113</v>
      </c>
      <c r="C83" s="34" t="s">
        <v>403</v>
      </c>
      <c r="D83" s="37"/>
      <c r="E83" s="45" t="s">
        <v>402</v>
      </c>
      <c r="F83" s="65">
        <f>SUM(F84)</f>
        <v>200</v>
      </c>
      <c r="G83" s="24"/>
    </row>
    <row r="84" spans="1:10" s="13" customFormat="1" ht="31.5" customHeight="1">
      <c r="A84" s="101">
        <v>76</v>
      </c>
      <c r="B84" s="36">
        <v>113</v>
      </c>
      <c r="C84" s="37" t="s">
        <v>403</v>
      </c>
      <c r="D84" s="37" t="s">
        <v>61</v>
      </c>
      <c r="E84" s="102" t="s">
        <v>251</v>
      </c>
      <c r="F84" s="66">
        <v>200</v>
      </c>
      <c r="G84" s="24"/>
    </row>
    <row r="85" spans="1:10" s="13" customFormat="1" ht="25.5" customHeight="1">
      <c r="A85" s="18">
        <v>77</v>
      </c>
      <c r="B85" s="1">
        <v>113</v>
      </c>
      <c r="C85" s="2" t="s">
        <v>247</v>
      </c>
      <c r="D85" s="2"/>
      <c r="E85" s="53" t="s">
        <v>248</v>
      </c>
      <c r="F85" s="61">
        <f>SUM(F86)</f>
        <v>14.401000000000002</v>
      </c>
      <c r="G85" s="56"/>
      <c r="H85" s="57"/>
      <c r="I85" s="57"/>
      <c r="J85" s="57"/>
    </row>
    <row r="86" spans="1:10" s="13" customFormat="1" ht="29.25" customHeight="1">
      <c r="A86" s="18">
        <v>78</v>
      </c>
      <c r="B86" s="3">
        <v>113</v>
      </c>
      <c r="C86" s="4" t="s">
        <v>247</v>
      </c>
      <c r="D86" s="4" t="s">
        <v>47</v>
      </c>
      <c r="E86" s="43" t="s">
        <v>252</v>
      </c>
      <c r="F86" s="63">
        <f>24-6.037-3.562</f>
        <v>14.401000000000002</v>
      </c>
      <c r="G86" s="56"/>
      <c r="H86" s="57"/>
      <c r="I86" s="57"/>
      <c r="J86" s="57"/>
    </row>
    <row r="87" spans="1:10" s="13" customFormat="1" ht="17.25" customHeight="1">
      <c r="A87" s="55">
        <v>79</v>
      </c>
      <c r="B87" s="1">
        <v>113</v>
      </c>
      <c r="C87" s="2" t="s">
        <v>387</v>
      </c>
      <c r="D87" s="2"/>
      <c r="E87" s="41" t="s">
        <v>386</v>
      </c>
      <c r="F87" s="100">
        <f>SUM(F88)</f>
        <v>164.90127000000001</v>
      </c>
      <c r="G87" s="56"/>
      <c r="H87" s="57"/>
      <c r="I87" s="57"/>
      <c r="J87" s="57"/>
    </row>
    <row r="88" spans="1:10" s="13" customFormat="1" ht="18" customHeight="1">
      <c r="A88" s="18">
        <v>80</v>
      </c>
      <c r="B88" s="3">
        <v>113</v>
      </c>
      <c r="C88" s="4" t="s">
        <v>387</v>
      </c>
      <c r="D88" s="4" t="s">
        <v>388</v>
      </c>
      <c r="E88" s="43" t="s">
        <v>386</v>
      </c>
      <c r="F88" s="63">
        <f>58.88788+6.01339+100</f>
        <v>164.90127000000001</v>
      </c>
      <c r="G88" s="56"/>
      <c r="H88" s="57"/>
      <c r="I88" s="57"/>
      <c r="J88" s="57"/>
    </row>
    <row r="89" spans="1:10" s="13" customFormat="1" ht="36.75" customHeight="1">
      <c r="A89" s="105">
        <v>81</v>
      </c>
      <c r="B89" s="106">
        <v>113</v>
      </c>
      <c r="C89" s="107" t="s">
        <v>410</v>
      </c>
      <c r="D89" s="107"/>
      <c r="E89" s="108" t="s">
        <v>411</v>
      </c>
      <c r="F89" s="109">
        <f>SUM(F90)</f>
        <v>330</v>
      </c>
      <c r="G89" s="56"/>
      <c r="H89" s="57"/>
      <c r="I89" s="57"/>
      <c r="J89" s="57"/>
    </row>
    <row r="90" spans="1:10" s="13" customFormat="1" ht="18" customHeight="1">
      <c r="A90" s="105">
        <v>82</v>
      </c>
      <c r="B90" s="110">
        <v>113</v>
      </c>
      <c r="C90" s="111" t="s">
        <v>410</v>
      </c>
      <c r="D90" s="111" t="s">
        <v>388</v>
      </c>
      <c r="E90" s="112" t="s">
        <v>386</v>
      </c>
      <c r="F90" s="113">
        <v>330</v>
      </c>
      <c r="G90" s="56"/>
      <c r="H90" s="57"/>
      <c r="I90" s="57"/>
      <c r="J90" s="57"/>
    </row>
    <row r="91" spans="1:10" s="13" customFormat="1" ht="29.25" customHeight="1">
      <c r="A91" s="105">
        <v>83</v>
      </c>
      <c r="B91" s="106">
        <v>113</v>
      </c>
      <c r="C91" s="107" t="s">
        <v>412</v>
      </c>
      <c r="D91" s="107"/>
      <c r="E91" s="108" t="s">
        <v>413</v>
      </c>
      <c r="F91" s="109">
        <f>SUM(F92)</f>
        <v>30</v>
      </c>
      <c r="G91" s="56"/>
      <c r="H91" s="57"/>
      <c r="I91" s="57"/>
      <c r="J91" s="57"/>
    </row>
    <row r="92" spans="1:10" s="13" customFormat="1" ht="18" customHeight="1">
      <c r="A92" s="105">
        <v>84</v>
      </c>
      <c r="B92" s="110">
        <v>113</v>
      </c>
      <c r="C92" s="111" t="s">
        <v>412</v>
      </c>
      <c r="D92" s="111" t="s">
        <v>241</v>
      </c>
      <c r="E92" s="112" t="s">
        <v>242</v>
      </c>
      <c r="F92" s="113">
        <v>30</v>
      </c>
      <c r="G92" s="56"/>
      <c r="H92" s="57"/>
      <c r="I92" s="57"/>
      <c r="J92" s="57"/>
    </row>
    <row r="93" spans="1:10" ht="15.75" customHeight="1">
      <c r="A93" s="18">
        <v>85</v>
      </c>
      <c r="B93" s="1">
        <v>200</v>
      </c>
      <c r="C93" s="2"/>
      <c r="D93" s="2"/>
      <c r="E93" s="44" t="s">
        <v>9</v>
      </c>
      <c r="F93" s="61">
        <f t="shared" ref="F93:G95" si="3">F94</f>
        <v>224.4</v>
      </c>
      <c r="G93" s="22">
        <f t="shared" si="3"/>
        <v>1189</v>
      </c>
    </row>
    <row r="94" spans="1:10" ht="12.75" customHeight="1">
      <c r="A94" s="18">
        <v>86</v>
      </c>
      <c r="B94" s="1">
        <v>203</v>
      </c>
      <c r="C94" s="2"/>
      <c r="D94" s="2"/>
      <c r="E94" s="41" t="s">
        <v>10</v>
      </c>
      <c r="F94" s="61">
        <f t="shared" si="3"/>
        <v>224.4</v>
      </c>
      <c r="G94" s="22">
        <f t="shared" si="3"/>
        <v>1189</v>
      </c>
    </row>
    <row r="95" spans="1:10" ht="12.75" customHeight="1">
      <c r="A95" s="72">
        <v>87</v>
      </c>
      <c r="B95" s="1">
        <v>203</v>
      </c>
      <c r="C95" s="2" t="s">
        <v>130</v>
      </c>
      <c r="D95" s="2"/>
      <c r="E95" s="41" t="s">
        <v>58</v>
      </c>
      <c r="F95" s="61">
        <f t="shared" si="3"/>
        <v>224.4</v>
      </c>
      <c r="G95" s="22">
        <f t="shared" si="3"/>
        <v>1189</v>
      </c>
    </row>
    <row r="96" spans="1:10" ht="25.5" customHeight="1">
      <c r="A96" s="72">
        <v>88</v>
      </c>
      <c r="B96" s="1">
        <v>203</v>
      </c>
      <c r="C96" s="2" t="s">
        <v>219</v>
      </c>
      <c r="D96" s="2"/>
      <c r="E96" s="41" t="s">
        <v>40</v>
      </c>
      <c r="F96" s="65">
        <f>F97+F98</f>
        <v>224.4</v>
      </c>
      <c r="G96" s="27">
        <f>G97</f>
        <v>1189</v>
      </c>
    </row>
    <row r="97" spans="1:7" ht="12.75" customHeight="1">
      <c r="A97" s="72">
        <v>89</v>
      </c>
      <c r="B97" s="3">
        <v>203</v>
      </c>
      <c r="C97" s="4" t="s">
        <v>219</v>
      </c>
      <c r="D97" s="4" t="s">
        <v>47</v>
      </c>
      <c r="E97" s="43" t="s">
        <v>252</v>
      </c>
      <c r="F97" s="66">
        <f>200+3</f>
        <v>203</v>
      </c>
      <c r="G97" s="23">
        <v>1189</v>
      </c>
    </row>
    <row r="98" spans="1:7" ht="24.75" customHeight="1">
      <c r="A98" s="72">
        <v>90</v>
      </c>
      <c r="B98" s="3">
        <v>203</v>
      </c>
      <c r="C98" s="4" t="s">
        <v>219</v>
      </c>
      <c r="D98" s="4" t="s">
        <v>61</v>
      </c>
      <c r="E98" s="43" t="s">
        <v>251</v>
      </c>
      <c r="F98" s="66">
        <f>24.4-3</f>
        <v>21.4</v>
      </c>
      <c r="G98" s="23"/>
    </row>
    <row r="99" spans="1:7" ht="31.5" customHeight="1">
      <c r="A99" s="72">
        <v>91</v>
      </c>
      <c r="B99" s="1">
        <v>300</v>
      </c>
      <c r="C99" s="2"/>
      <c r="D99" s="2"/>
      <c r="E99" s="44" t="s">
        <v>11</v>
      </c>
      <c r="F99" s="61">
        <f>SUM(F100+F113+F125)</f>
        <v>8266.7849999999999</v>
      </c>
      <c r="G99" s="22" t="e">
        <f>G100+#REF!+#REF!</f>
        <v>#REF!</v>
      </c>
    </row>
    <row r="100" spans="1:7" ht="38.25" customHeight="1">
      <c r="A100" s="18">
        <v>92</v>
      </c>
      <c r="B100" s="1">
        <v>309</v>
      </c>
      <c r="C100" s="2"/>
      <c r="D100" s="2"/>
      <c r="E100" s="41" t="s">
        <v>228</v>
      </c>
      <c r="F100" s="61">
        <f>SUM(F101+F106)</f>
        <v>4264.33</v>
      </c>
      <c r="G100" s="22" t="e">
        <f>G101+#REF!</f>
        <v>#REF!</v>
      </c>
    </row>
    <row r="101" spans="1:7" ht="38.25" customHeight="1">
      <c r="A101" s="18">
        <v>93</v>
      </c>
      <c r="B101" s="73">
        <v>309</v>
      </c>
      <c r="C101" s="29" t="s">
        <v>150</v>
      </c>
      <c r="D101" s="29"/>
      <c r="E101" s="74" t="s">
        <v>259</v>
      </c>
      <c r="F101" s="67">
        <f>F102++F104</f>
        <v>767.63900000000001</v>
      </c>
      <c r="G101" s="22">
        <f>G102</f>
        <v>477.6</v>
      </c>
    </row>
    <row r="102" spans="1:7" ht="27" customHeight="1">
      <c r="A102" s="18">
        <v>94</v>
      </c>
      <c r="B102" s="73">
        <v>309</v>
      </c>
      <c r="C102" s="29" t="s">
        <v>151</v>
      </c>
      <c r="D102" s="29"/>
      <c r="E102" s="74" t="s">
        <v>121</v>
      </c>
      <c r="F102" s="67">
        <f>F103</f>
        <v>200</v>
      </c>
      <c r="G102" s="22">
        <f>G103</f>
        <v>477.6</v>
      </c>
    </row>
    <row r="103" spans="1:7" ht="27" customHeight="1">
      <c r="A103" s="55">
        <v>95</v>
      </c>
      <c r="B103" s="75">
        <v>309</v>
      </c>
      <c r="C103" s="38" t="s">
        <v>151</v>
      </c>
      <c r="D103" s="38" t="s">
        <v>61</v>
      </c>
      <c r="E103" s="76" t="s">
        <v>251</v>
      </c>
      <c r="F103" s="68">
        <v>200</v>
      </c>
      <c r="G103" s="23">
        <v>477.6</v>
      </c>
    </row>
    <row r="104" spans="1:7" ht="27.75" customHeight="1">
      <c r="A104" s="18">
        <v>96</v>
      </c>
      <c r="B104" s="73">
        <v>309</v>
      </c>
      <c r="C104" s="29" t="s">
        <v>152</v>
      </c>
      <c r="D104" s="29"/>
      <c r="E104" s="77" t="s">
        <v>309</v>
      </c>
      <c r="F104" s="67">
        <f>F105</f>
        <v>567.63900000000001</v>
      </c>
      <c r="G104" s="23"/>
    </row>
    <row r="105" spans="1:7" ht="28.5" customHeight="1">
      <c r="A105" s="18">
        <v>97</v>
      </c>
      <c r="B105" s="75">
        <v>309</v>
      </c>
      <c r="C105" s="38" t="s">
        <v>152</v>
      </c>
      <c r="D105" s="38" t="s">
        <v>61</v>
      </c>
      <c r="E105" s="76" t="s">
        <v>251</v>
      </c>
      <c r="F105" s="68">
        <f>519+48.639</f>
        <v>567.63900000000001</v>
      </c>
      <c r="G105" s="23"/>
    </row>
    <row r="106" spans="1:7" ht="38.25" customHeight="1">
      <c r="A106" s="72">
        <v>98</v>
      </c>
      <c r="B106" s="1">
        <v>309</v>
      </c>
      <c r="C106" s="2" t="s">
        <v>137</v>
      </c>
      <c r="D106" s="4"/>
      <c r="E106" s="41" t="s">
        <v>254</v>
      </c>
      <c r="F106" s="67">
        <f>SUM(F107+F111)</f>
        <v>3496.6909999999998</v>
      </c>
      <c r="G106" s="23"/>
    </row>
    <row r="107" spans="1:7" ht="39" customHeight="1">
      <c r="A107" s="72">
        <v>99</v>
      </c>
      <c r="B107" s="1">
        <v>309</v>
      </c>
      <c r="C107" s="2" t="s">
        <v>153</v>
      </c>
      <c r="D107" s="4"/>
      <c r="E107" s="41" t="s">
        <v>72</v>
      </c>
      <c r="F107" s="61">
        <f>SUM(F108:F110)</f>
        <v>3306.011</v>
      </c>
      <c r="G107" s="23"/>
    </row>
    <row r="108" spans="1:7" ht="25.5" customHeight="1">
      <c r="A108" s="18">
        <v>100</v>
      </c>
      <c r="B108" s="3">
        <v>309</v>
      </c>
      <c r="C108" s="4" t="s">
        <v>153</v>
      </c>
      <c r="D108" s="4" t="s">
        <v>41</v>
      </c>
      <c r="E108" s="43" t="s">
        <v>42</v>
      </c>
      <c r="F108" s="68">
        <v>2161.9110000000001</v>
      </c>
      <c r="G108" s="23"/>
    </row>
    <row r="109" spans="1:7" ht="35.25" customHeight="1">
      <c r="A109" s="86">
        <v>101</v>
      </c>
      <c r="B109" s="36">
        <v>309</v>
      </c>
      <c r="C109" s="37" t="s">
        <v>153</v>
      </c>
      <c r="D109" s="37" t="s">
        <v>61</v>
      </c>
      <c r="E109" s="43" t="s">
        <v>251</v>
      </c>
      <c r="F109" s="68">
        <f>1144.1-50</f>
        <v>1094.0999999999999</v>
      </c>
      <c r="G109" s="23"/>
    </row>
    <row r="110" spans="1:7" ht="27" customHeight="1">
      <c r="A110" s="86">
        <v>102</v>
      </c>
      <c r="B110" s="36">
        <v>309</v>
      </c>
      <c r="C110" s="37" t="s">
        <v>153</v>
      </c>
      <c r="D110" s="37" t="s">
        <v>241</v>
      </c>
      <c r="E110" s="43" t="s">
        <v>242</v>
      </c>
      <c r="F110" s="68">
        <v>50</v>
      </c>
      <c r="G110" s="23"/>
    </row>
    <row r="111" spans="1:7" ht="45.75" customHeight="1">
      <c r="A111" s="105">
        <v>103</v>
      </c>
      <c r="B111" s="106">
        <v>309</v>
      </c>
      <c r="C111" s="107" t="s">
        <v>426</v>
      </c>
      <c r="D111" s="107"/>
      <c r="E111" s="108" t="s">
        <v>427</v>
      </c>
      <c r="F111" s="115">
        <f>SUM(F112)</f>
        <v>190.68</v>
      </c>
      <c r="G111" s="23"/>
    </row>
    <row r="112" spans="1:7" ht="35.25" customHeight="1">
      <c r="A112" s="105">
        <v>104</v>
      </c>
      <c r="B112" s="110">
        <v>309</v>
      </c>
      <c r="C112" s="111" t="s">
        <v>426</v>
      </c>
      <c r="D112" s="111" t="s">
        <v>61</v>
      </c>
      <c r="E112" s="112" t="s">
        <v>251</v>
      </c>
      <c r="F112" s="116">
        <v>190.68</v>
      </c>
      <c r="G112" s="23"/>
    </row>
    <row r="113" spans="1:9" ht="28.5" customHeight="1">
      <c r="A113" s="55">
        <v>105</v>
      </c>
      <c r="B113" s="73">
        <v>310</v>
      </c>
      <c r="C113" s="29"/>
      <c r="D113" s="29"/>
      <c r="E113" s="74" t="s">
        <v>57</v>
      </c>
      <c r="F113" s="67">
        <f>SUM(F114)</f>
        <v>3912.4549999999999</v>
      </c>
      <c r="G113" s="23"/>
    </row>
    <row r="114" spans="1:9" ht="42.75" customHeight="1">
      <c r="A114" s="55">
        <v>106</v>
      </c>
      <c r="B114" s="1">
        <v>310</v>
      </c>
      <c r="C114" s="2" t="s">
        <v>154</v>
      </c>
      <c r="D114" s="2"/>
      <c r="E114" s="74" t="s">
        <v>310</v>
      </c>
      <c r="F114" s="67">
        <f>SUM(F115)</f>
        <v>3912.4549999999999</v>
      </c>
      <c r="G114" s="23"/>
    </row>
    <row r="115" spans="1:9" ht="55.5" customHeight="1">
      <c r="A115" s="55">
        <v>107</v>
      </c>
      <c r="B115" s="1">
        <v>310</v>
      </c>
      <c r="C115" s="2" t="s">
        <v>316</v>
      </c>
      <c r="D115" s="2"/>
      <c r="E115" s="77" t="s">
        <v>315</v>
      </c>
      <c r="F115" s="67">
        <f>SUM(F116+F118+F121+F123)</f>
        <v>3912.4549999999999</v>
      </c>
      <c r="G115" s="23"/>
    </row>
    <row r="116" spans="1:9" ht="48" customHeight="1">
      <c r="A116" s="55">
        <v>108</v>
      </c>
      <c r="B116" s="73">
        <v>310</v>
      </c>
      <c r="C116" s="29" t="s">
        <v>155</v>
      </c>
      <c r="D116" s="29"/>
      <c r="E116" s="74" t="s">
        <v>260</v>
      </c>
      <c r="F116" s="67">
        <f>SUM(F117:F117)</f>
        <v>3397</v>
      </c>
      <c r="G116" s="23"/>
    </row>
    <row r="117" spans="1:9" ht="45" customHeight="1">
      <c r="A117" s="55">
        <v>109</v>
      </c>
      <c r="B117" s="75">
        <v>310</v>
      </c>
      <c r="C117" s="38" t="s">
        <v>155</v>
      </c>
      <c r="D117" s="38" t="s">
        <v>285</v>
      </c>
      <c r="E117" s="43" t="s">
        <v>286</v>
      </c>
      <c r="F117" s="68">
        <v>3397</v>
      </c>
      <c r="G117" s="23"/>
    </row>
    <row r="118" spans="1:9" ht="29.25" customHeight="1">
      <c r="A118" s="55">
        <v>110</v>
      </c>
      <c r="B118" s="1">
        <v>310</v>
      </c>
      <c r="C118" s="2" t="s">
        <v>156</v>
      </c>
      <c r="D118" s="4"/>
      <c r="E118" s="41" t="s">
        <v>73</v>
      </c>
      <c r="F118" s="61">
        <f>SUM(F119:F120)</f>
        <v>45</v>
      </c>
      <c r="G118" s="23"/>
    </row>
    <row r="119" spans="1:9" ht="29.25" customHeight="1">
      <c r="A119" s="55">
        <v>111</v>
      </c>
      <c r="B119" s="3">
        <v>310</v>
      </c>
      <c r="C119" s="4" t="s">
        <v>156</v>
      </c>
      <c r="D119" s="4" t="s">
        <v>61</v>
      </c>
      <c r="E119" s="43" t="s">
        <v>251</v>
      </c>
      <c r="F119" s="62">
        <v>14</v>
      </c>
      <c r="G119" s="23"/>
    </row>
    <row r="120" spans="1:9" ht="47.25" customHeight="1">
      <c r="A120" s="55">
        <v>112</v>
      </c>
      <c r="B120" s="3">
        <v>310</v>
      </c>
      <c r="C120" s="4" t="s">
        <v>156</v>
      </c>
      <c r="D120" s="4" t="s">
        <v>50</v>
      </c>
      <c r="E120" s="43" t="s">
        <v>253</v>
      </c>
      <c r="F120" s="62">
        <v>31</v>
      </c>
      <c r="G120" s="23"/>
    </row>
    <row r="121" spans="1:9" ht="36" customHeight="1">
      <c r="A121" s="55">
        <v>113</v>
      </c>
      <c r="B121" s="1">
        <v>310</v>
      </c>
      <c r="C121" s="2" t="s">
        <v>255</v>
      </c>
      <c r="D121" s="2"/>
      <c r="E121" s="64" t="s">
        <v>256</v>
      </c>
      <c r="F121" s="61">
        <f>SUM(F122)</f>
        <v>340.45499999999998</v>
      </c>
      <c r="G121" s="23"/>
    </row>
    <row r="122" spans="1:9" ht="29.25" customHeight="1">
      <c r="A122" s="55">
        <v>114</v>
      </c>
      <c r="B122" s="3">
        <v>310</v>
      </c>
      <c r="C122" s="4" t="s">
        <v>255</v>
      </c>
      <c r="D122" s="4" t="s">
        <v>61</v>
      </c>
      <c r="E122" s="43" t="s">
        <v>251</v>
      </c>
      <c r="F122" s="62">
        <f>371.5-31.045</f>
        <v>340.45499999999998</v>
      </c>
      <c r="G122" s="23"/>
      <c r="H122" s="129"/>
      <c r="I122" s="130"/>
    </row>
    <row r="123" spans="1:9" ht="29.25" customHeight="1">
      <c r="A123" s="55">
        <v>115</v>
      </c>
      <c r="B123" s="1">
        <v>310</v>
      </c>
      <c r="C123" s="2" t="s">
        <v>284</v>
      </c>
      <c r="D123" s="2"/>
      <c r="E123" s="41" t="s">
        <v>372</v>
      </c>
      <c r="F123" s="61">
        <f>SUM(F124)</f>
        <v>130</v>
      </c>
      <c r="G123" s="23"/>
      <c r="H123" s="80"/>
      <c r="I123" s="81"/>
    </row>
    <row r="124" spans="1:9" ht="29.25" customHeight="1">
      <c r="A124" s="55">
        <v>116</v>
      </c>
      <c r="B124" s="3">
        <v>310</v>
      </c>
      <c r="C124" s="4" t="s">
        <v>284</v>
      </c>
      <c r="D124" s="4" t="s">
        <v>61</v>
      </c>
      <c r="E124" s="43" t="s">
        <v>251</v>
      </c>
      <c r="F124" s="62">
        <v>130</v>
      </c>
      <c r="G124" s="23"/>
      <c r="H124" s="80"/>
      <c r="I124" s="81"/>
    </row>
    <row r="125" spans="1:9" s="14" customFormat="1" ht="26.25" customHeight="1">
      <c r="A125" s="55">
        <v>117</v>
      </c>
      <c r="B125" s="1">
        <v>314</v>
      </c>
      <c r="C125" s="2"/>
      <c r="D125" s="2"/>
      <c r="E125" s="41" t="s">
        <v>55</v>
      </c>
      <c r="F125" s="61">
        <f>SUM(F126+F128+F133+F138)</f>
        <v>90</v>
      </c>
      <c r="G125" s="22"/>
    </row>
    <row r="126" spans="1:9" ht="51.75" customHeight="1">
      <c r="A126" s="55">
        <v>118</v>
      </c>
      <c r="B126" s="1">
        <v>314</v>
      </c>
      <c r="C126" s="2" t="s">
        <v>158</v>
      </c>
      <c r="D126" s="2"/>
      <c r="E126" s="41" t="s">
        <v>383</v>
      </c>
      <c r="F126" s="61">
        <f>F127</f>
        <v>20</v>
      </c>
      <c r="G126" s="22" t="e">
        <f>#REF!+#REF!</f>
        <v>#REF!</v>
      </c>
    </row>
    <row r="127" spans="1:9" ht="27.75" customHeight="1">
      <c r="A127" s="55">
        <v>119</v>
      </c>
      <c r="B127" s="3">
        <v>314</v>
      </c>
      <c r="C127" s="4" t="s">
        <v>158</v>
      </c>
      <c r="D127" s="4" t="s">
        <v>61</v>
      </c>
      <c r="E127" s="43" t="s">
        <v>251</v>
      </c>
      <c r="F127" s="62">
        <v>20</v>
      </c>
      <c r="G127" s="22"/>
    </row>
    <row r="128" spans="1:9" ht="44.25" customHeight="1">
      <c r="A128" s="55">
        <v>120</v>
      </c>
      <c r="B128" s="1">
        <v>314</v>
      </c>
      <c r="C128" s="2" t="s">
        <v>265</v>
      </c>
      <c r="D128" s="2"/>
      <c r="E128" s="41" t="s">
        <v>266</v>
      </c>
      <c r="F128" s="61">
        <f>SUM(F129+F131)</f>
        <v>20</v>
      </c>
      <c r="G128" s="22"/>
    </row>
    <row r="129" spans="1:7" ht="54" customHeight="1">
      <c r="A129" s="55">
        <v>121</v>
      </c>
      <c r="B129" s="1">
        <v>314</v>
      </c>
      <c r="C129" s="2" t="s">
        <v>269</v>
      </c>
      <c r="D129" s="2"/>
      <c r="E129" s="77" t="s">
        <v>311</v>
      </c>
      <c r="F129" s="61">
        <f>SUM(F130)</f>
        <v>10</v>
      </c>
      <c r="G129" s="22"/>
    </row>
    <row r="130" spans="1:7" ht="27.75" customHeight="1">
      <c r="A130" s="55">
        <v>122</v>
      </c>
      <c r="B130" s="3">
        <v>314</v>
      </c>
      <c r="C130" s="4" t="s">
        <v>269</v>
      </c>
      <c r="D130" s="4" t="s">
        <v>61</v>
      </c>
      <c r="E130" s="43" t="s">
        <v>251</v>
      </c>
      <c r="F130" s="62">
        <v>10</v>
      </c>
      <c r="G130" s="22"/>
    </row>
    <row r="131" spans="1:7" ht="27.75" customHeight="1">
      <c r="A131" s="55">
        <v>123</v>
      </c>
      <c r="B131" s="1">
        <v>314</v>
      </c>
      <c r="C131" s="2" t="s">
        <v>270</v>
      </c>
      <c r="D131" s="2"/>
      <c r="E131" s="77" t="s">
        <v>267</v>
      </c>
      <c r="F131" s="61">
        <f>SUM(F132)</f>
        <v>10</v>
      </c>
      <c r="G131" s="22"/>
    </row>
    <row r="132" spans="1:7" ht="27.75" customHeight="1">
      <c r="A132" s="55">
        <v>124</v>
      </c>
      <c r="B132" s="3">
        <v>314</v>
      </c>
      <c r="C132" s="4" t="s">
        <v>270</v>
      </c>
      <c r="D132" s="4" t="s">
        <v>61</v>
      </c>
      <c r="E132" s="43" t="s">
        <v>251</v>
      </c>
      <c r="F132" s="62">
        <v>10</v>
      </c>
      <c r="G132" s="22"/>
    </row>
    <row r="133" spans="1:7" ht="49.5" customHeight="1">
      <c r="A133" s="55">
        <v>125</v>
      </c>
      <c r="B133" s="1">
        <v>314</v>
      </c>
      <c r="C133" s="2" t="s">
        <v>271</v>
      </c>
      <c r="D133" s="2"/>
      <c r="E133" s="79" t="s">
        <v>312</v>
      </c>
      <c r="F133" s="61">
        <f>SUM(F134+F136)</f>
        <v>8</v>
      </c>
      <c r="G133" s="22"/>
    </row>
    <row r="134" spans="1:7" ht="30.75" customHeight="1">
      <c r="A134" s="55">
        <v>126</v>
      </c>
      <c r="B134" s="1">
        <v>314</v>
      </c>
      <c r="C134" s="2" t="s">
        <v>272</v>
      </c>
      <c r="D134" s="2"/>
      <c r="E134" s="78" t="s">
        <v>268</v>
      </c>
      <c r="F134" s="61">
        <f>SUM(F135)</f>
        <v>2</v>
      </c>
      <c r="G134" s="22"/>
    </row>
    <row r="135" spans="1:7" ht="36.75" customHeight="1">
      <c r="A135" s="55">
        <v>127</v>
      </c>
      <c r="B135" s="3">
        <v>314</v>
      </c>
      <c r="C135" s="4" t="s">
        <v>272</v>
      </c>
      <c r="D135" s="4" t="s">
        <v>61</v>
      </c>
      <c r="E135" s="43" t="s">
        <v>251</v>
      </c>
      <c r="F135" s="62">
        <v>2</v>
      </c>
      <c r="G135" s="22"/>
    </row>
    <row r="136" spans="1:7" ht="56.25" customHeight="1">
      <c r="A136" s="55">
        <v>128</v>
      </c>
      <c r="B136" s="1">
        <v>314</v>
      </c>
      <c r="C136" s="2" t="s">
        <v>274</v>
      </c>
      <c r="D136" s="2"/>
      <c r="E136" s="78" t="s">
        <v>273</v>
      </c>
      <c r="F136" s="61">
        <f>SUM(F137)</f>
        <v>6</v>
      </c>
      <c r="G136" s="22"/>
    </row>
    <row r="137" spans="1:7" ht="29.25" customHeight="1">
      <c r="A137" s="55">
        <v>129</v>
      </c>
      <c r="B137" s="3">
        <v>314</v>
      </c>
      <c r="C137" s="4" t="s">
        <v>274</v>
      </c>
      <c r="D137" s="4" t="s">
        <v>61</v>
      </c>
      <c r="E137" s="43" t="s">
        <v>251</v>
      </c>
      <c r="F137" s="62">
        <v>6</v>
      </c>
      <c r="G137" s="22"/>
    </row>
    <row r="138" spans="1:7" ht="42.75" customHeight="1">
      <c r="A138" s="55">
        <v>130</v>
      </c>
      <c r="B138" s="1">
        <v>314</v>
      </c>
      <c r="C138" s="2" t="s">
        <v>364</v>
      </c>
      <c r="D138" s="2"/>
      <c r="E138" s="41" t="s">
        <v>373</v>
      </c>
      <c r="F138" s="61">
        <f>SUM(F139+F141)</f>
        <v>42</v>
      </c>
      <c r="G138" s="22"/>
    </row>
    <row r="139" spans="1:7" ht="42" customHeight="1">
      <c r="A139" s="55">
        <v>131</v>
      </c>
      <c r="B139" s="1">
        <v>314</v>
      </c>
      <c r="C139" s="2" t="s">
        <v>290</v>
      </c>
      <c r="D139" s="2"/>
      <c r="E139" s="41" t="s">
        <v>291</v>
      </c>
      <c r="F139" s="61">
        <f>SUM(F140)</f>
        <v>21</v>
      </c>
      <c r="G139" s="22"/>
    </row>
    <row r="140" spans="1:7" ht="32.25" customHeight="1">
      <c r="A140" s="55">
        <v>132</v>
      </c>
      <c r="B140" s="3">
        <v>314</v>
      </c>
      <c r="C140" s="4" t="s">
        <v>290</v>
      </c>
      <c r="D140" s="4" t="s">
        <v>61</v>
      </c>
      <c r="E140" s="43" t="s">
        <v>251</v>
      </c>
      <c r="F140" s="62">
        <v>21</v>
      </c>
      <c r="G140" s="22"/>
    </row>
    <row r="141" spans="1:7" ht="35.25" customHeight="1">
      <c r="A141" s="55">
        <v>133</v>
      </c>
      <c r="B141" s="1">
        <v>314</v>
      </c>
      <c r="C141" s="2" t="s">
        <v>292</v>
      </c>
      <c r="D141" s="2"/>
      <c r="E141" s="41" t="s">
        <v>293</v>
      </c>
      <c r="F141" s="61">
        <f>SUM(F142)</f>
        <v>21</v>
      </c>
      <c r="G141" s="22"/>
    </row>
    <row r="142" spans="1:7" ht="33.75" customHeight="1">
      <c r="A142" s="55">
        <v>134</v>
      </c>
      <c r="B142" s="3">
        <v>314</v>
      </c>
      <c r="C142" s="4" t="s">
        <v>292</v>
      </c>
      <c r="D142" s="4" t="s">
        <v>61</v>
      </c>
      <c r="E142" s="43" t="s">
        <v>251</v>
      </c>
      <c r="F142" s="62">
        <v>21</v>
      </c>
      <c r="G142" s="22"/>
    </row>
    <row r="143" spans="1:7" ht="21.75" customHeight="1">
      <c r="A143" s="55">
        <v>135</v>
      </c>
      <c r="B143" s="1">
        <v>400</v>
      </c>
      <c r="C143" s="2"/>
      <c r="D143" s="2"/>
      <c r="E143" s="44" t="s">
        <v>12</v>
      </c>
      <c r="F143" s="61">
        <f>SUM(F144+F148+F153+F157+F165+F172)</f>
        <v>19621.576570000001</v>
      </c>
      <c r="G143" s="22"/>
    </row>
    <row r="144" spans="1:7" ht="21.75" customHeight="1">
      <c r="A144" s="55">
        <v>136</v>
      </c>
      <c r="B144" s="1">
        <v>405</v>
      </c>
      <c r="C144" s="2"/>
      <c r="D144" s="2"/>
      <c r="E144" s="41" t="s">
        <v>221</v>
      </c>
      <c r="F144" s="61">
        <f>SUM(F145)</f>
        <v>139</v>
      </c>
      <c r="G144" s="22"/>
    </row>
    <row r="145" spans="1:7" ht="45" customHeight="1">
      <c r="A145" s="55">
        <v>137</v>
      </c>
      <c r="B145" s="1">
        <v>405</v>
      </c>
      <c r="C145" s="2" t="s">
        <v>333</v>
      </c>
      <c r="D145" s="2"/>
      <c r="E145" s="41" t="s">
        <v>313</v>
      </c>
      <c r="F145" s="61">
        <f>SUM(F146)</f>
        <v>139</v>
      </c>
      <c r="G145" s="22"/>
    </row>
    <row r="146" spans="1:7" ht="30.75" customHeight="1">
      <c r="A146" s="55">
        <v>138</v>
      </c>
      <c r="B146" s="1">
        <v>405</v>
      </c>
      <c r="C146" s="2" t="s">
        <v>222</v>
      </c>
      <c r="D146" s="2"/>
      <c r="E146" s="78" t="s">
        <v>332</v>
      </c>
      <c r="F146" s="61">
        <f>SUM(F147)</f>
        <v>139</v>
      </c>
      <c r="G146" s="22"/>
    </row>
    <row r="147" spans="1:7" ht="29.25" customHeight="1">
      <c r="A147" s="55">
        <v>139</v>
      </c>
      <c r="B147" s="3">
        <v>405</v>
      </c>
      <c r="C147" s="4" t="s">
        <v>222</v>
      </c>
      <c r="D147" s="4" t="s">
        <v>61</v>
      </c>
      <c r="E147" s="43" t="s">
        <v>251</v>
      </c>
      <c r="F147" s="62">
        <v>139</v>
      </c>
      <c r="G147" s="22"/>
    </row>
    <row r="148" spans="1:7" ht="29.25" customHeight="1">
      <c r="A148" s="55">
        <v>140</v>
      </c>
      <c r="B148" s="1">
        <v>406</v>
      </c>
      <c r="C148" s="2"/>
      <c r="D148" s="2"/>
      <c r="E148" s="41" t="s">
        <v>317</v>
      </c>
      <c r="F148" s="61">
        <f>SUM(F149)</f>
        <v>100</v>
      </c>
      <c r="G148" s="22"/>
    </row>
    <row r="149" spans="1:7" ht="44.25" customHeight="1">
      <c r="A149" s="55">
        <v>141</v>
      </c>
      <c r="B149" s="1">
        <v>406</v>
      </c>
      <c r="C149" s="2" t="s">
        <v>154</v>
      </c>
      <c r="D149" s="2"/>
      <c r="E149" s="41" t="s">
        <v>310</v>
      </c>
      <c r="F149" s="61">
        <f>SUM(F150)</f>
        <v>100</v>
      </c>
      <c r="G149" s="22"/>
    </row>
    <row r="150" spans="1:7" ht="54" customHeight="1">
      <c r="A150" s="55">
        <v>142</v>
      </c>
      <c r="B150" s="1">
        <v>406</v>
      </c>
      <c r="C150" s="2" t="s">
        <v>316</v>
      </c>
      <c r="D150" s="2"/>
      <c r="E150" s="77" t="s">
        <v>315</v>
      </c>
      <c r="F150" s="61">
        <f>SUM(F151)</f>
        <v>100</v>
      </c>
      <c r="G150" s="22"/>
    </row>
    <row r="151" spans="1:7" ht="29.25" customHeight="1">
      <c r="A151" s="55">
        <v>143</v>
      </c>
      <c r="B151" s="1">
        <v>406</v>
      </c>
      <c r="C151" s="2" t="s">
        <v>314</v>
      </c>
      <c r="D151" s="2"/>
      <c r="E151" s="88" t="s">
        <v>318</v>
      </c>
      <c r="F151" s="61">
        <f>SUM(F152)</f>
        <v>100</v>
      </c>
      <c r="G151" s="22"/>
    </row>
    <row r="152" spans="1:7" ht="29.25" customHeight="1">
      <c r="A152" s="55">
        <v>144</v>
      </c>
      <c r="B152" s="3">
        <v>406</v>
      </c>
      <c r="C152" s="4" t="s">
        <v>314</v>
      </c>
      <c r="D152" s="4" t="s">
        <v>61</v>
      </c>
      <c r="E152" s="43" t="s">
        <v>251</v>
      </c>
      <c r="F152" s="62">
        <v>100</v>
      </c>
      <c r="G152" s="22"/>
    </row>
    <row r="153" spans="1:7" ht="16.5" customHeight="1">
      <c r="A153" s="55">
        <v>145</v>
      </c>
      <c r="B153" s="1">
        <v>408</v>
      </c>
      <c r="C153" s="2"/>
      <c r="D153" s="2"/>
      <c r="E153" s="41" t="s">
        <v>13</v>
      </c>
      <c r="F153" s="61">
        <f>SUM(F154)</f>
        <v>6405</v>
      </c>
      <c r="G153" s="22"/>
    </row>
    <row r="154" spans="1:7" ht="40.5" customHeight="1">
      <c r="A154" s="55">
        <v>146</v>
      </c>
      <c r="B154" s="1">
        <v>408</v>
      </c>
      <c r="C154" s="34" t="s">
        <v>159</v>
      </c>
      <c r="D154" s="19"/>
      <c r="E154" s="41" t="s">
        <v>319</v>
      </c>
      <c r="F154" s="61">
        <f>SUM(F155)</f>
        <v>6405</v>
      </c>
      <c r="G154" s="23">
        <v>25916</v>
      </c>
    </row>
    <row r="155" spans="1:7" ht="33.75" customHeight="1">
      <c r="A155" s="55">
        <v>147</v>
      </c>
      <c r="B155" s="1">
        <v>408</v>
      </c>
      <c r="C155" s="34" t="s">
        <v>365</v>
      </c>
      <c r="D155" s="2"/>
      <c r="E155" s="41" t="s">
        <v>74</v>
      </c>
      <c r="F155" s="61">
        <f>F156</f>
        <v>6405</v>
      </c>
      <c r="G155" s="22" t="e">
        <f>#REF!</f>
        <v>#REF!</v>
      </c>
    </row>
    <row r="156" spans="1:7" ht="38.25">
      <c r="A156" s="55">
        <v>148</v>
      </c>
      <c r="B156" s="3">
        <v>408</v>
      </c>
      <c r="C156" s="37" t="s">
        <v>160</v>
      </c>
      <c r="D156" s="4" t="s">
        <v>50</v>
      </c>
      <c r="E156" s="43" t="s">
        <v>253</v>
      </c>
      <c r="F156" s="62">
        <v>6405</v>
      </c>
      <c r="G156" s="22"/>
    </row>
    <row r="157" spans="1:7">
      <c r="A157" s="55">
        <v>149</v>
      </c>
      <c r="B157" s="1">
        <v>409</v>
      </c>
      <c r="C157" s="2"/>
      <c r="D157" s="2"/>
      <c r="E157" s="41" t="s">
        <v>51</v>
      </c>
      <c r="F157" s="67">
        <f>SUM(F158)</f>
        <v>8541.5765700000011</v>
      </c>
      <c r="G157" s="22"/>
    </row>
    <row r="158" spans="1:7" ht="39" customHeight="1">
      <c r="A158" s="55">
        <v>150</v>
      </c>
      <c r="B158" s="1">
        <v>409</v>
      </c>
      <c r="C158" s="2" t="s">
        <v>159</v>
      </c>
      <c r="D158" s="2"/>
      <c r="E158" s="41" t="s">
        <v>319</v>
      </c>
      <c r="F158" s="67">
        <f>SUM(F159+F161+F163)</f>
        <v>8541.5765700000011</v>
      </c>
      <c r="G158" s="22"/>
    </row>
    <row r="159" spans="1:7" s="14" customFormat="1" ht="28.5" customHeight="1">
      <c r="A159" s="55">
        <v>151</v>
      </c>
      <c r="B159" s="1">
        <v>409</v>
      </c>
      <c r="C159" s="2" t="s">
        <v>161</v>
      </c>
      <c r="D159" s="2"/>
      <c r="E159" s="41" t="s">
        <v>75</v>
      </c>
      <c r="F159" s="61">
        <f>F160</f>
        <v>6391.8865700000006</v>
      </c>
      <c r="G159" s="22"/>
    </row>
    <row r="160" spans="1:7" ht="30" customHeight="1">
      <c r="A160" s="55">
        <v>152</v>
      </c>
      <c r="B160" s="3">
        <v>409</v>
      </c>
      <c r="C160" s="4" t="s">
        <v>161</v>
      </c>
      <c r="D160" s="4" t="s">
        <v>61</v>
      </c>
      <c r="E160" s="43" t="s">
        <v>251</v>
      </c>
      <c r="F160" s="62">
        <f>6074.88457+1866.692-1549.69</f>
        <v>6391.8865700000006</v>
      </c>
      <c r="G160" s="22"/>
    </row>
    <row r="161" spans="1:8" ht="38.25">
      <c r="A161" s="55">
        <v>153</v>
      </c>
      <c r="B161" s="1">
        <v>409</v>
      </c>
      <c r="C161" s="8" t="s">
        <v>162</v>
      </c>
      <c r="D161" s="4"/>
      <c r="E161" s="42" t="s">
        <v>163</v>
      </c>
      <c r="F161" s="61">
        <f>F162</f>
        <v>600</v>
      </c>
      <c r="G161" s="22"/>
    </row>
    <row r="162" spans="1:8" ht="24.75" customHeight="1">
      <c r="A162" s="55">
        <v>154</v>
      </c>
      <c r="B162" s="3">
        <v>409</v>
      </c>
      <c r="C162" s="4" t="s">
        <v>162</v>
      </c>
      <c r="D162" s="4" t="s">
        <v>61</v>
      </c>
      <c r="E162" s="43" t="s">
        <v>251</v>
      </c>
      <c r="F162" s="62">
        <v>600</v>
      </c>
      <c r="G162" s="22"/>
    </row>
    <row r="163" spans="1:8" ht="47.25" customHeight="1">
      <c r="A163" s="55">
        <v>155</v>
      </c>
      <c r="B163" s="106">
        <v>409</v>
      </c>
      <c r="C163" s="107" t="s">
        <v>433</v>
      </c>
      <c r="D163" s="107"/>
      <c r="E163" s="119" t="s">
        <v>434</v>
      </c>
      <c r="F163" s="115">
        <f>SUM(F164)</f>
        <v>1549.69</v>
      </c>
      <c r="G163" s="22"/>
    </row>
    <row r="164" spans="1:8" ht="24.75" customHeight="1">
      <c r="A164" s="55">
        <v>156</v>
      </c>
      <c r="B164" s="110">
        <v>409</v>
      </c>
      <c r="C164" s="111" t="s">
        <v>433</v>
      </c>
      <c r="D164" s="111" t="s">
        <v>61</v>
      </c>
      <c r="E164" s="112" t="s">
        <v>251</v>
      </c>
      <c r="F164" s="116">
        <v>1549.69</v>
      </c>
      <c r="G164" s="22"/>
    </row>
    <row r="165" spans="1:8">
      <c r="A165" s="55">
        <v>157</v>
      </c>
      <c r="B165" s="1">
        <v>410</v>
      </c>
      <c r="C165" s="2"/>
      <c r="D165" s="2"/>
      <c r="E165" s="41" t="s">
        <v>36</v>
      </c>
      <c r="F165" s="61">
        <f>SUM(F166)</f>
        <v>50</v>
      </c>
      <c r="G165" s="22"/>
    </row>
    <row r="166" spans="1:8" ht="42.75" customHeight="1">
      <c r="A166" s="55">
        <v>158</v>
      </c>
      <c r="B166" s="7">
        <v>410</v>
      </c>
      <c r="C166" s="8" t="s">
        <v>164</v>
      </c>
      <c r="D166" s="8"/>
      <c r="E166" s="41" t="s">
        <v>320</v>
      </c>
      <c r="F166" s="61">
        <f>SUM(F167)</f>
        <v>50</v>
      </c>
      <c r="G166" s="22"/>
      <c r="H166" s="60" t="s">
        <v>324</v>
      </c>
    </row>
    <row r="167" spans="1:8" ht="58.5" customHeight="1">
      <c r="A167" s="55">
        <v>159</v>
      </c>
      <c r="B167" s="46">
        <v>410</v>
      </c>
      <c r="C167" s="47" t="s">
        <v>323</v>
      </c>
      <c r="D167" s="47"/>
      <c r="E167" s="41" t="s">
        <v>76</v>
      </c>
      <c r="F167" s="65">
        <f>SUM(F168+F170)</f>
        <v>50</v>
      </c>
      <c r="G167" s="22"/>
    </row>
    <row r="168" spans="1:8" s="14" customFormat="1" ht="38.25">
      <c r="A168" s="55">
        <v>160</v>
      </c>
      <c r="B168" s="46">
        <v>410</v>
      </c>
      <c r="C168" s="47" t="s">
        <v>165</v>
      </c>
      <c r="D168" s="47"/>
      <c r="E168" s="41" t="s">
        <v>77</v>
      </c>
      <c r="F168" s="65">
        <f>SUM(F169)</f>
        <v>40</v>
      </c>
      <c r="G168" s="22"/>
    </row>
    <row r="169" spans="1:8" ht="25.5" customHeight="1">
      <c r="A169" s="55">
        <v>161</v>
      </c>
      <c r="B169" s="48">
        <v>410</v>
      </c>
      <c r="C169" s="49" t="s">
        <v>165</v>
      </c>
      <c r="D169" s="37" t="s">
        <v>61</v>
      </c>
      <c r="E169" s="43" t="s">
        <v>251</v>
      </c>
      <c r="F169" s="66">
        <v>40</v>
      </c>
      <c r="G169" s="22"/>
      <c r="H169" s="60"/>
    </row>
    <row r="170" spans="1:8" ht="38.25" customHeight="1">
      <c r="A170" s="55">
        <v>162</v>
      </c>
      <c r="B170" s="46">
        <v>410</v>
      </c>
      <c r="C170" s="47" t="s">
        <v>322</v>
      </c>
      <c r="D170" s="34"/>
      <c r="E170" s="77" t="s">
        <v>321</v>
      </c>
      <c r="F170" s="65">
        <f>SUM(F171)</f>
        <v>10</v>
      </c>
      <c r="G170" s="22"/>
      <c r="H170" s="60"/>
    </row>
    <row r="171" spans="1:8" ht="25.5" customHeight="1">
      <c r="A171" s="55">
        <v>163</v>
      </c>
      <c r="B171" s="48">
        <v>410</v>
      </c>
      <c r="C171" s="49" t="s">
        <v>322</v>
      </c>
      <c r="D171" s="37" t="s">
        <v>61</v>
      </c>
      <c r="E171" s="43" t="s">
        <v>251</v>
      </c>
      <c r="F171" s="66">
        <v>10</v>
      </c>
      <c r="G171" s="22"/>
      <c r="H171" s="60"/>
    </row>
    <row r="172" spans="1:8" ht="25.5" customHeight="1">
      <c r="A172" s="55">
        <v>164</v>
      </c>
      <c r="B172" s="1">
        <v>412</v>
      </c>
      <c r="C172" s="2"/>
      <c r="D172" s="2"/>
      <c r="E172" s="41" t="s">
        <v>120</v>
      </c>
      <c r="F172" s="61">
        <f>SUM(F173+F186+F193+F199+F202)</f>
        <v>4386</v>
      </c>
      <c r="G172" s="22"/>
    </row>
    <row r="173" spans="1:8" ht="48.75" customHeight="1">
      <c r="A173" s="55">
        <v>165</v>
      </c>
      <c r="B173" s="1">
        <v>412</v>
      </c>
      <c r="C173" s="2" t="s">
        <v>138</v>
      </c>
      <c r="D173" s="2"/>
      <c r="E173" s="42" t="s">
        <v>393</v>
      </c>
      <c r="F173" s="61">
        <f>SUM(F174+F176+F178+F180+F182+F184)</f>
        <v>930</v>
      </c>
      <c r="G173" s="22"/>
    </row>
    <row r="174" spans="1:8" ht="25.5" customHeight="1">
      <c r="A174" s="55">
        <v>166</v>
      </c>
      <c r="B174" s="1">
        <v>412</v>
      </c>
      <c r="C174" s="2" t="s">
        <v>139</v>
      </c>
      <c r="D174" s="2"/>
      <c r="E174" s="42" t="s">
        <v>63</v>
      </c>
      <c r="F174" s="61">
        <f>F175</f>
        <v>84</v>
      </c>
      <c r="G174" s="22"/>
    </row>
    <row r="175" spans="1:8" ht="25.5" customHeight="1">
      <c r="A175" s="55">
        <v>167</v>
      </c>
      <c r="B175" s="3">
        <v>412</v>
      </c>
      <c r="C175" s="4" t="s">
        <v>139</v>
      </c>
      <c r="D175" s="4" t="s">
        <v>61</v>
      </c>
      <c r="E175" s="43" t="s">
        <v>251</v>
      </c>
      <c r="F175" s="62">
        <f>184-100</f>
        <v>84</v>
      </c>
      <c r="G175" s="22"/>
    </row>
    <row r="176" spans="1:8" ht="25.5" customHeight="1">
      <c r="A176" s="55">
        <v>168</v>
      </c>
      <c r="B176" s="1">
        <v>412</v>
      </c>
      <c r="C176" s="2" t="s">
        <v>140</v>
      </c>
      <c r="D176" s="2"/>
      <c r="E176" s="42" t="s">
        <v>115</v>
      </c>
      <c r="F176" s="61">
        <f>F177</f>
        <v>80</v>
      </c>
      <c r="G176" s="22"/>
    </row>
    <row r="177" spans="1:12" ht="25.5" customHeight="1">
      <c r="A177" s="55">
        <v>169</v>
      </c>
      <c r="B177" s="3">
        <v>412</v>
      </c>
      <c r="C177" s="4" t="s">
        <v>140</v>
      </c>
      <c r="D177" s="4" t="s">
        <v>61</v>
      </c>
      <c r="E177" s="43" t="s">
        <v>251</v>
      </c>
      <c r="F177" s="66">
        <f>50+30</f>
        <v>80</v>
      </c>
      <c r="G177" s="22"/>
    </row>
    <row r="178" spans="1:12" ht="25.5" customHeight="1">
      <c r="A178" s="55">
        <v>170</v>
      </c>
      <c r="B178" s="1">
        <v>412</v>
      </c>
      <c r="C178" s="2" t="s">
        <v>141</v>
      </c>
      <c r="D178" s="4"/>
      <c r="E178" s="77" t="s">
        <v>303</v>
      </c>
      <c r="F178" s="61">
        <f>F179</f>
        <v>470</v>
      </c>
      <c r="G178" s="22"/>
    </row>
    <row r="179" spans="1:12" ht="25.5" customHeight="1">
      <c r="A179" s="55">
        <v>171</v>
      </c>
      <c r="B179" s="3">
        <v>412</v>
      </c>
      <c r="C179" s="4" t="s">
        <v>141</v>
      </c>
      <c r="D179" s="4" t="s">
        <v>61</v>
      </c>
      <c r="E179" s="43" t="s">
        <v>251</v>
      </c>
      <c r="F179" s="62">
        <f>500-30</f>
        <v>470</v>
      </c>
      <c r="G179" s="22"/>
    </row>
    <row r="180" spans="1:12" ht="25.5" customHeight="1">
      <c r="A180" s="55">
        <v>172</v>
      </c>
      <c r="B180" s="3">
        <v>412</v>
      </c>
      <c r="C180" s="2" t="s">
        <v>218</v>
      </c>
      <c r="D180" s="4"/>
      <c r="E180" s="77" t="s">
        <v>304</v>
      </c>
      <c r="F180" s="61">
        <f>SUM(F181)</f>
        <v>100</v>
      </c>
      <c r="G180" s="22"/>
    </row>
    <row r="181" spans="1:12" ht="25.5" customHeight="1">
      <c r="A181" s="55">
        <v>173</v>
      </c>
      <c r="B181" s="3">
        <v>412</v>
      </c>
      <c r="C181" s="4" t="s">
        <v>218</v>
      </c>
      <c r="D181" s="4" t="s">
        <v>61</v>
      </c>
      <c r="E181" s="43" t="s">
        <v>251</v>
      </c>
      <c r="F181" s="62">
        <v>100</v>
      </c>
      <c r="G181" s="22"/>
    </row>
    <row r="182" spans="1:12" ht="25.5" customHeight="1">
      <c r="A182" s="55">
        <v>174</v>
      </c>
      <c r="B182" s="1">
        <v>412</v>
      </c>
      <c r="C182" s="2" t="s">
        <v>306</v>
      </c>
      <c r="D182" s="2"/>
      <c r="E182" s="77" t="s">
        <v>305</v>
      </c>
      <c r="F182" s="61">
        <f>SUM(F183)</f>
        <v>96</v>
      </c>
      <c r="G182" s="22"/>
    </row>
    <row r="183" spans="1:12" ht="25.5" customHeight="1">
      <c r="A183" s="55">
        <v>175</v>
      </c>
      <c r="B183" s="3">
        <v>412</v>
      </c>
      <c r="C183" s="4" t="s">
        <v>306</v>
      </c>
      <c r="D183" s="4" t="s">
        <v>61</v>
      </c>
      <c r="E183" s="43" t="s">
        <v>251</v>
      </c>
      <c r="F183" s="62">
        <v>96</v>
      </c>
      <c r="G183" s="22"/>
    </row>
    <row r="184" spans="1:12" ht="57.75" customHeight="1">
      <c r="A184" s="55">
        <v>176</v>
      </c>
      <c r="B184" s="73">
        <v>412</v>
      </c>
      <c r="C184" s="29" t="s">
        <v>395</v>
      </c>
      <c r="D184" s="29"/>
      <c r="E184" s="92" t="s">
        <v>396</v>
      </c>
      <c r="F184" s="67">
        <f>SUM(F185)</f>
        <v>100</v>
      </c>
      <c r="G184" s="22"/>
    </row>
    <row r="185" spans="1:12" ht="25.5" customHeight="1">
      <c r="A185" s="55">
        <v>177</v>
      </c>
      <c r="B185" s="75">
        <v>412</v>
      </c>
      <c r="C185" s="38" t="s">
        <v>395</v>
      </c>
      <c r="D185" s="38" t="s">
        <v>61</v>
      </c>
      <c r="E185" s="76" t="s">
        <v>251</v>
      </c>
      <c r="F185" s="68">
        <v>100</v>
      </c>
      <c r="G185" s="22"/>
    </row>
    <row r="186" spans="1:12" s="14" customFormat="1" ht="42" customHeight="1">
      <c r="A186" s="55">
        <v>178</v>
      </c>
      <c r="B186" s="1">
        <v>412</v>
      </c>
      <c r="C186" s="47" t="s">
        <v>167</v>
      </c>
      <c r="D186" s="8"/>
      <c r="E186" s="41" t="s">
        <v>166</v>
      </c>
      <c r="F186" s="61">
        <f>SUM(F187+F189+F191)</f>
        <v>20</v>
      </c>
      <c r="G186" s="22"/>
    </row>
    <row r="187" spans="1:12" s="14" customFormat="1" ht="81" customHeight="1">
      <c r="A187" s="55">
        <v>179</v>
      </c>
      <c r="B187" s="1">
        <v>412</v>
      </c>
      <c r="C187" s="34" t="s">
        <v>168</v>
      </c>
      <c r="D187" s="2"/>
      <c r="E187" s="41" t="s">
        <v>401</v>
      </c>
      <c r="F187" s="61">
        <f>F188</f>
        <v>0</v>
      </c>
      <c r="G187" s="22"/>
      <c r="H187" s="70" t="s">
        <v>325</v>
      </c>
      <c r="I187" s="70"/>
      <c r="J187" s="70"/>
      <c r="K187" s="70"/>
      <c r="L187" s="70"/>
    </row>
    <row r="188" spans="1:12" s="14" customFormat="1" ht="44.25" customHeight="1">
      <c r="A188" s="55">
        <v>180</v>
      </c>
      <c r="B188" s="3">
        <v>412</v>
      </c>
      <c r="C188" s="37" t="s">
        <v>168</v>
      </c>
      <c r="D188" s="4" t="s">
        <v>50</v>
      </c>
      <c r="E188" s="43" t="s">
        <v>253</v>
      </c>
      <c r="F188" s="62">
        <f>57-57</f>
        <v>0</v>
      </c>
      <c r="G188" s="22"/>
    </row>
    <row r="189" spans="1:12" ht="27.75" customHeight="1">
      <c r="A189" s="55">
        <v>181</v>
      </c>
      <c r="B189" s="7">
        <v>412</v>
      </c>
      <c r="C189" s="47" t="s">
        <v>169</v>
      </c>
      <c r="D189" s="8"/>
      <c r="E189" s="41" t="s">
        <v>78</v>
      </c>
      <c r="F189" s="61">
        <f>F190</f>
        <v>6</v>
      </c>
      <c r="G189" s="23"/>
    </row>
    <row r="190" spans="1:12" ht="33.75" customHeight="1">
      <c r="A190" s="55">
        <v>182</v>
      </c>
      <c r="B190" s="9">
        <v>412</v>
      </c>
      <c r="C190" s="49" t="s">
        <v>169</v>
      </c>
      <c r="D190" s="10" t="s">
        <v>61</v>
      </c>
      <c r="E190" s="43" t="s">
        <v>251</v>
      </c>
      <c r="F190" s="62">
        <v>6</v>
      </c>
      <c r="G190" s="22" t="e">
        <f>#REF!+#REF!+#REF!</f>
        <v>#REF!</v>
      </c>
    </row>
    <row r="191" spans="1:12" s="13" customFormat="1" ht="41.25" customHeight="1">
      <c r="A191" s="55">
        <v>183</v>
      </c>
      <c r="B191" s="7">
        <v>412</v>
      </c>
      <c r="C191" s="47" t="s">
        <v>170</v>
      </c>
      <c r="D191" s="10"/>
      <c r="E191" s="41" t="s">
        <v>114</v>
      </c>
      <c r="F191" s="61">
        <f>SUM(F192)</f>
        <v>14</v>
      </c>
      <c r="G191" s="24"/>
    </row>
    <row r="192" spans="1:12" s="13" customFormat="1" ht="27" customHeight="1">
      <c r="A192" s="55">
        <v>184</v>
      </c>
      <c r="B192" s="9">
        <v>412</v>
      </c>
      <c r="C192" s="49" t="s">
        <v>170</v>
      </c>
      <c r="D192" s="10" t="s">
        <v>61</v>
      </c>
      <c r="E192" s="43" t="s">
        <v>251</v>
      </c>
      <c r="F192" s="62">
        <v>14</v>
      </c>
      <c r="G192" s="24"/>
    </row>
    <row r="193" spans="1:7" s="14" customFormat="1" ht="41.25" customHeight="1">
      <c r="A193" s="55">
        <v>185</v>
      </c>
      <c r="B193" s="46">
        <v>412</v>
      </c>
      <c r="C193" s="47" t="s">
        <v>331</v>
      </c>
      <c r="D193" s="10"/>
      <c r="E193" s="45" t="s">
        <v>171</v>
      </c>
      <c r="F193" s="61">
        <f>SUM(F194)</f>
        <v>1400</v>
      </c>
      <c r="G193" s="22"/>
    </row>
    <row r="194" spans="1:7" s="14" customFormat="1" ht="54" customHeight="1">
      <c r="A194" s="55">
        <v>186</v>
      </c>
      <c r="B194" s="46">
        <v>412</v>
      </c>
      <c r="C194" s="47" t="s">
        <v>172</v>
      </c>
      <c r="D194" s="10"/>
      <c r="E194" s="89" t="s">
        <v>328</v>
      </c>
      <c r="F194" s="61">
        <f>SUM(F195+F197)</f>
        <v>1400</v>
      </c>
      <c r="G194" s="22"/>
    </row>
    <row r="195" spans="1:7" s="14" customFormat="1" ht="39" customHeight="1">
      <c r="A195" s="55">
        <v>187</v>
      </c>
      <c r="B195" s="46">
        <v>412</v>
      </c>
      <c r="C195" s="47" t="s">
        <v>330</v>
      </c>
      <c r="D195" s="47"/>
      <c r="E195" s="45" t="s">
        <v>326</v>
      </c>
      <c r="F195" s="65">
        <f>F196</f>
        <v>500</v>
      </c>
      <c r="G195" s="22"/>
    </row>
    <row r="196" spans="1:7" s="13" customFormat="1" ht="39.75" customHeight="1">
      <c r="A196" s="55">
        <v>188</v>
      </c>
      <c r="B196" s="48">
        <v>412</v>
      </c>
      <c r="C196" s="49" t="s">
        <v>330</v>
      </c>
      <c r="D196" s="49" t="s">
        <v>61</v>
      </c>
      <c r="E196" s="43" t="s">
        <v>251</v>
      </c>
      <c r="F196" s="66">
        <v>500</v>
      </c>
      <c r="G196" s="24"/>
    </row>
    <row r="197" spans="1:7" s="13" customFormat="1" ht="29.25" customHeight="1">
      <c r="A197" s="55">
        <v>189</v>
      </c>
      <c r="B197" s="46">
        <v>412</v>
      </c>
      <c r="C197" s="47" t="s">
        <v>329</v>
      </c>
      <c r="D197" s="47"/>
      <c r="E197" s="78" t="s">
        <v>327</v>
      </c>
      <c r="F197" s="65">
        <f>SUM(F198)</f>
        <v>900</v>
      </c>
      <c r="G197" s="24"/>
    </row>
    <row r="198" spans="1:7" s="13" customFormat="1" ht="39.75" customHeight="1">
      <c r="A198" s="55">
        <v>190</v>
      </c>
      <c r="B198" s="48">
        <v>412</v>
      </c>
      <c r="C198" s="49" t="s">
        <v>329</v>
      </c>
      <c r="D198" s="49" t="s">
        <v>61</v>
      </c>
      <c r="E198" s="43" t="s">
        <v>251</v>
      </c>
      <c r="F198" s="66">
        <v>900</v>
      </c>
      <c r="G198" s="24"/>
    </row>
    <row r="199" spans="1:7" s="13" customFormat="1" ht="39.75" customHeight="1">
      <c r="A199" s="55">
        <v>191</v>
      </c>
      <c r="B199" s="35">
        <v>412</v>
      </c>
      <c r="C199" s="34" t="s">
        <v>240</v>
      </c>
      <c r="D199" s="34"/>
      <c r="E199" s="45" t="s">
        <v>350</v>
      </c>
      <c r="F199" s="65">
        <f>F200</f>
        <v>50</v>
      </c>
      <c r="G199" s="24"/>
    </row>
    <row r="200" spans="1:7" s="13" customFormat="1" ht="39.75" customHeight="1">
      <c r="A200" s="55">
        <v>192</v>
      </c>
      <c r="B200" s="35">
        <v>412</v>
      </c>
      <c r="C200" s="34" t="s">
        <v>180</v>
      </c>
      <c r="D200" s="34"/>
      <c r="E200" s="45" t="s">
        <v>351</v>
      </c>
      <c r="F200" s="65">
        <f>F201</f>
        <v>50</v>
      </c>
      <c r="G200" s="24"/>
    </row>
    <row r="201" spans="1:7" s="13" customFormat="1" ht="39.75" customHeight="1">
      <c r="A201" s="55">
        <v>193</v>
      </c>
      <c r="B201" s="36">
        <v>412</v>
      </c>
      <c r="C201" s="37" t="s">
        <v>180</v>
      </c>
      <c r="D201" s="37" t="s">
        <v>61</v>
      </c>
      <c r="E201" s="43" t="s">
        <v>251</v>
      </c>
      <c r="F201" s="66">
        <v>50</v>
      </c>
      <c r="G201" s="24"/>
    </row>
    <row r="202" spans="1:7" s="13" customFormat="1" ht="54.75" customHeight="1">
      <c r="A202" s="86">
        <v>194</v>
      </c>
      <c r="B202" s="46">
        <v>412</v>
      </c>
      <c r="C202" s="47" t="s">
        <v>405</v>
      </c>
      <c r="D202" s="47"/>
      <c r="E202" s="41" t="s">
        <v>287</v>
      </c>
      <c r="F202" s="65">
        <f>SUM(F203+F205+F207)</f>
        <v>1986</v>
      </c>
      <c r="G202" s="24"/>
    </row>
    <row r="203" spans="1:7" s="13" customFormat="1" ht="39.75" customHeight="1">
      <c r="A203" s="55">
        <v>195</v>
      </c>
      <c r="B203" s="46">
        <v>412</v>
      </c>
      <c r="C203" s="47" t="s">
        <v>288</v>
      </c>
      <c r="D203" s="47"/>
      <c r="E203" s="41" t="s">
        <v>397</v>
      </c>
      <c r="F203" s="65">
        <f>SUM(F204)</f>
        <v>415.8</v>
      </c>
      <c r="G203" s="24"/>
    </row>
    <row r="204" spans="1:7" s="13" customFormat="1" ht="29.25" customHeight="1">
      <c r="A204" s="55">
        <v>196</v>
      </c>
      <c r="B204" s="48">
        <v>412</v>
      </c>
      <c r="C204" s="49" t="s">
        <v>288</v>
      </c>
      <c r="D204" s="49" t="s">
        <v>61</v>
      </c>
      <c r="E204" s="43" t="s">
        <v>251</v>
      </c>
      <c r="F204" s="66">
        <f>146+269.8</f>
        <v>415.8</v>
      </c>
      <c r="G204" s="24"/>
    </row>
    <row r="205" spans="1:7" s="13" customFormat="1" ht="39.75" customHeight="1">
      <c r="A205" s="55">
        <v>197</v>
      </c>
      <c r="B205" s="46">
        <v>412</v>
      </c>
      <c r="C205" s="47" t="s">
        <v>289</v>
      </c>
      <c r="D205" s="47"/>
      <c r="E205" s="41" t="s">
        <v>398</v>
      </c>
      <c r="F205" s="65">
        <f>SUM(F206)</f>
        <v>180</v>
      </c>
      <c r="G205" s="24"/>
    </row>
    <row r="206" spans="1:7" s="13" customFormat="1" ht="32.25" customHeight="1">
      <c r="A206" s="55">
        <v>198</v>
      </c>
      <c r="B206" s="48">
        <v>412</v>
      </c>
      <c r="C206" s="49" t="s">
        <v>289</v>
      </c>
      <c r="D206" s="49" t="s">
        <v>61</v>
      </c>
      <c r="E206" s="43" t="s">
        <v>251</v>
      </c>
      <c r="F206" s="66">
        <f>90+90</f>
        <v>180</v>
      </c>
      <c r="G206" s="24"/>
    </row>
    <row r="207" spans="1:7" s="13" customFormat="1" ht="90" customHeight="1">
      <c r="A207" s="55">
        <v>199</v>
      </c>
      <c r="B207" s="46">
        <v>412</v>
      </c>
      <c r="C207" s="47" t="s">
        <v>404</v>
      </c>
      <c r="D207" s="47"/>
      <c r="E207" s="82" t="s">
        <v>406</v>
      </c>
      <c r="F207" s="65">
        <f>SUM(F208)</f>
        <v>1390.2</v>
      </c>
      <c r="G207" s="24"/>
    </row>
    <row r="208" spans="1:7" s="13" customFormat="1" ht="32.25" customHeight="1">
      <c r="A208" s="55">
        <v>200</v>
      </c>
      <c r="B208" s="48">
        <v>412</v>
      </c>
      <c r="C208" s="49" t="s">
        <v>404</v>
      </c>
      <c r="D208" s="49" t="s">
        <v>61</v>
      </c>
      <c r="E208" s="43" t="s">
        <v>251</v>
      </c>
      <c r="F208" s="66">
        <v>1390.2</v>
      </c>
      <c r="G208" s="24"/>
    </row>
    <row r="209" spans="1:11" s="13" customFormat="1" ht="27.75" customHeight="1">
      <c r="A209" s="55">
        <v>201</v>
      </c>
      <c r="B209" s="73">
        <v>500</v>
      </c>
      <c r="C209" s="29"/>
      <c r="D209" s="29"/>
      <c r="E209" s="90" t="s">
        <v>14</v>
      </c>
      <c r="F209" s="67">
        <f>SUM(F210+F223+F237+F254)</f>
        <v>19590.403610000001</v>
      </c>
      <c r="G209" s="24"/>
    </row>
    <row r="210" spans="1:11" s="13" customFormat="1" ht="14.25" customHeight="1">
      <c r="A210" s="55">
        <v>202</v>
      </c>
      <c r="B210" s="1">
        <v>501</v>
      </c>
      <c r="C210" s="2"/>
      <c r="D210" s="2"/>
      <c r="E210" s="41" t="s">
        <v>15</v>
      </c>
      <c r="F210" s="61">
        <f>SUM(F211+F218)</f>
        <v>620</v>
      </c>
      <c r="G210" s="24"/>
    </row>
    <row r="211" spans="1:11" ht="41.25" customHeight="1">
      <c r="A211" s="86">
        <v>203</v>
      </c>
      <c r="B211" s="1">
        <v>501</v>
      </c>
      <c r="C211" s="2" t="s">
        <v>174</v>
      </c>
      <c r="D211" s="2"/>
      <c r="E211" s="42" t="s">
        <v>173</v>
      </c>
      <c r="F211" s="61">
        <f>SUM(F212+F214+F216)</f>
        <v>620</v>
      </c>
      <c r="G211" s="22" t="e">
        <f>G212+#REF!+#REF!+#REF!</f>
        <v>#REF!</v>
      </c>
    </row>
    <row r="212" spans="1:11" ht="43.5" customHeight="1">
      <c r="A212" s="55">
        <v>204</v>
      </c>
      <c r="B212" s="1">
        <v>501</v>
      </c>
      <c r="C212" s="2" t="s">
        <v>175</v>
      </c>
      <c r="D212" s="4"/>
      <c r="E212" s="42" t="s">
        <v>334</v>
      </c>
      <c r="F212" s="61">
        <f>F213</f>
        <v>420</v>
      </c>
      <c r="G212" s="22" t="e">
        <f>G213+#REF!</f>
        <v>#REF!</v>
      </c>
    </row>
    <row r="213" spans="1:11" ht="34.5" customHeight="1">
      <c r="A213" s="55">
        <v>205</v>
      </c>
      <c r="B213" s="3">
        <v>501</v>
      </c>
      <c r="C213" s="4" t="s">
        <v>175</v>
      </c>
      <c r="D213" s="4" t="s">
        <v>61</v>
      </c>
      <c r="E213" s="43" t="s">
        <v>251</v>
      </c>
      <c r="F213" s="62">
        <v>420</v>
      </c>
      <c r="G213" s="22" t="e">
        <f>#REF!</f>
        <v>#REF!</v>
      </c>
      <c r="H213" s="124"/>
      <c r="I213" s="123"/>
      <c r="J213" s="123"/>
      <c r="K213" s="123"/>
    </row>
    <row r="214" spans="1:11" ht="26.25" customHeight="1">
      <c r="A214" s="55">
        <v>206</v>
      </c>
      <c r="B214" s="1">
        <v>501</v>
      </c>
      <c r="C214" s="2" t="s">
        <v>335</v>
      </c>
      <c r="D214" s="2"/>
      <c r="E214" s="87" t="s">
        <v>336</v>
      </c>
      <c r="F214" s="61">
        <f>SUM(F215)</f>
        <v>170</v>
      </c>
      <c r="G214" s="22"/>
      <c r="H214" s="91"/>
      <c r="I214" s="85"/>
      <c r="J214" s="85"/>
      <c r="K214" s="85"/>
    </row>
    <row r="215" spans="1:11" ht="32.25" customHeight="1">
      <c r="A215" s="55">
        <v>207</v>
      </c>
      <c r="B215" s="3">
        <v>501</v>
      </c>
      <c r="C215" s="4" t="s">
        <v>335</v>
      </c>
      <c r="D215" s="4" t="s">
        <v>61</v>
      </c>
      <c r="E215" s="43" t="s">
        <v>251</v>
      </c>
      <c r="F215" s="62">
        <f>200-30</f>
        <v>170</v>
      </c>
      <c r="G215" s="22"/>
      <c r="H215" s="91"/>
      <c r="I215" s="85"/>
      <c r="J215" s="85"/>
      <c r="K215" s="85"/>
    </row>
    <row r="216" spans="1:11" ht="32.25" customHeight="1">
      <c r="A216" s="86">
        <v>208</v>
      </c>
      <c r="B216" s="106">
        <v>501</v>
      </c>
      <c r="C216" s="107" t="s">
        <v>435</v>
      </c>
      <c r="D216" s="107"/>
      <c r="E216" s="108" t="s">
        <v>436</v>
      </c>
      <c r="F216" s="115">
        <f>SUM(F217)</f>
        <v>30</v>
      </c>
      <c r="G216" s="22"/>
      <c r="H216" s="91"/>
      <c r="I216" s="120"/>
      <c r="J216" s="120"/>
      <c r="K216" s="120"/>
    </row>
    <row r="217" spans="1:11" ht="32.25" customHeight="1">
      <c r="A217" s="55">
        <v>209</v>
      </c>
      <c r="B217" s="110">
        <v>501</v>
      </c>
      <c r="C217" s="111" t="s">
        <v>435</v>
      </c>
      <c r="D217" s="111" t="s">
        <v>61</v>
      </c>
      <c r="E217" s="112" t="s">
        <v>251</v>
      </c>
      <c r="F217" s="116">
        <v>30</v>
      </c>
      <c r="G217" s="22"/>
      <c r="H217" s="91"/>
      <c r="I217" s="120"/>
      <c r="J217" s="120"/>
      <c r="K217" s="120"/>
    </row>
    <row r="218" spans="1:11" ht="59.25" customHeight="1">
      <c r="A218" s="55">
        <v>210</v>
      </c>
      <c r="B218" s="73">
        <v>501</v>
      </c>
      <c r="C218" s="29" t="s">
        <v>342</v>
      </c>
      <c r="D218" s="29"/>
      <c r="E218" s="92" t="s">
        <v>337</v>
      </c>
      <c r="F218" s="67">
        <f>SUM(F219+F221)</f>
        <v>0</v>
      </c>
      <c r="G218" s="22"/>
      <c r="H218" s="91"/>
      <c r="I218" s="85"/>
      <c r="J218" s="85"/>
      <c r="K218" s="85"/>
    </row>
    <row r="219" spans="1:11" ht="32.25" customHeight="1">
      <c r="A219" s="55">
        <v>211</v>
      </c>
      <c r="B219" s="1">
        <v>501</v>
      </c>
      <c r="C219" s="2" t="s">
        <v>340</v>
      </c>
      <c r="D219" s="2"/>
      <c r="E219" s="53" t="s">
        <v>338</v>
      </c>
      <c r="F219" s="61">
        <f>SUM(F220)</f>
        <v>0</v>
      </c>
      <c r="G219" s="22"/>
      <c r="H219" s="91"/>
      <c r="I219" s="85"/>
      <c r="J219" s="85"/>
      <c r="K219" s="85"/>
    </row>
    <row r="220" spans="1:11" ht="32.25" customHeight="1">
      <c r="A220" s="55">
        <v>212</v>
      </c>
      <c r="B220" s="3">
        <v>501</v>
      </c>
      <c r="C220" s="4" t="s">
        <v>340</v>
      </c>
      <c r="D220" s="4" t="s">
        <v>61</v>
      </c>
      <c r="E220" s="43" t="s">
        <v>251</v>
      </c>
      <c r="F220" s="62">
        <v>0</v>
      </c>
      <c r="G220" s="22"/>
      <c r="H220" s="91"/>
      <c r="I220" s="85"/>
      <c r="J220" s="85"/>
      <c r="K220" s="85"/>
    </row>
    <row r="221" spans="1:11" ht="32.25" customHeight="1">
      <c r="A221" s="55">
        <v>213</v>
      </c>
      <c r="B221" s="1">
        <v>501</v>
      </c>
      <c r="C221" s="2" t="s">
        <v>341</v>
      </c>
      <c r="D221" s="2"/>
      <c r="E221" s="78" t="s">
        <v>339</v>
      </c>
      <c r="F221" s="61">
        <f>SUM(F222)</f>
        <v>0</v>
      </c>
      <c r="G221" s="22"/>
      <c r="H221" s="91"/>
      <c r="I221" s="85"/>
      <c r="J221" s="85"/>
      <c r="K221" s="85"/>
    </row>
    <row r="222" spans="1:11" ht="32.25" customHeight="1">
      <c r="A222" s="55">
        <v>214</v>
      </c>
      <c r="B222" s="3">
        <v>501</v>
      </c>
      <c r="C222" s="4" t="s">
        <v>341</v>
      </c>
      <c r="D222" s="4" t="s">
        <v>61</v>
      </c>
      <c r="E222" s="43" t="s">
        <v>251</v>
      </c>
      <c r="F222" s="62">
        <v>0</v>
      </c>
      <c r="G222" s="22"/>
      <c r="H222" s="91"/>
      <c r="I222" s="85"/>
      <c r="J222" s="85"/>
      <c r="K222" s="85"/>
    </row>
    <row r="223" spans="1:11" s="14" customFormat="1" ht="12.75" customHeight="1">
      <c r="A223" s="86">
        <v>215</v>
      </c>
      <c r="B223" s="73">
        <v>502</v>
      </c>
      <c r="C223" s="29"/>
      <c r="D223" s="29"/>
      <c r="E223" s="74" t="s">
        <v>16</v>
      </c>
      <c r="F223" s="67">
        <f>SUM(F224)</f>
        <v>10649.351999999999</v>
      </c>
      <c r="G223" s="22">
        <v>1105</v>
      </c>
    </row>
    <row r="224" spans="1:11" ht="43.5" customHeight="1">
      <c r="A224" s="86">
        <v>216</v>
      </c>
      <c r="B224" s="1">
        <v>502</v>
      </c>
      <c r="C224" s="2" t="s">
        <v>174</v>
      </c>
      <c r="D224" s="2"/>
      <c r="E224" s="42" t="s">
        <v>173</v>
      </c>
      <c r="F224" s="61">
        <f>SUM(F225+F227+F229+F231+F233+F235)</f>
        <v>10649.351999999999</v>
      </c>
      <c r="G224" s="22" t="e">
        <f>G225+#REF!+#REF!+#REF!</f>
        <v>#REF!</v>
      </c>
    </row>
    <row r="225" spans="1:9" ht="30.75" customHeight="1">
      <c r="A225" s="55">
        <v>217</v>
      </c>
      <c r="B225" s="1">
        <v>502</v>
      </c>
      <c r="C225" s="2" t="s">
        <v>176</v>
      </c>
      <c r="D225" s="2"/>
      <c r="E225" s="42" t="s">
        <v>79</v>
      </c>
      <c r="F225" s="61">
        <f>F226</f>
        <v>6610.73</v>
      </c>
      <c r="G225" s="22" t="e">
        <f>G226</f>
        <v>#REF!</v>
      </c>
    </row>
    <row r="226" spans="1:9" ht="30" customHeight="1">
      <c r="A226" s="55">
        <v>218</v>
      </c>
      <c r="B226" s="3">
        <v>502</v>
      </c>
      <c r="C226" s="4" t="s">
        <v>176</v>
      </c>
      <c r="D226" s="4" t="s">
        <v>61</v>
      </c>
      <c r="E226" s="43" t="s">
        <v>251</v>
      </c>
      <c r="F226" s="62">
        <f>8272+190-583.245-1410.025-83+225</f>
        <v>6610.73</v>
      </c>
      <c r="G226" s="22" t="e">
        <f>#REF!+#REF!</f>
        <v>#REF!</v>
      </c>
    </row>
    <row r="227" spans="1:9" ht="39" customHeight="1">
      <c r="A227" s="55">
        <v>219</v>
      </c>
      <c r="B227" s="106">
        <v>502</v>
      </c>
      <c r="C227" s="107" t="s">
        <v>414</v>
      </c>
      <c r="D227" s="107"/>
      <c r="E227" s="114" t="s">
        <v>415</v>
      </c>
      <c r="F227" s="115">
        <f>SUM(F228)</f>
        <v>353.62200000000001</v>
      </c>
      <c r="G227" s="22"/>
    </row>
    <row r="228" spans="1:9" ht="30" customHeight="1">
      <c r="A228" s="55">
        <v>220</v>
      </c>
      <c r="B228" s="110">
        <v>502</v>
      </c>
      <c r="C228" s="111" t="s">
        <v>414</v>
      </c>
      <c r="D228" s="111" t="s">
        <v>61</v>
      </c>
      <c r="E228" s="112" t="s">
        <v>251</v>
      </c>
      <c r="F228" s="116">
        <v>353.62200000000001</v>
      </c>
      <c r="G228" s="22"/>
    </row>
    <row r="229" spans="1:9" ht="47.25" customHeight="1">
      <c r="A229" s="55">
        <v>221</v>
      </c>
      <c r="B229" s="1">
        <v>502</v>
      </c>
      <c r="C229" s="2" t="s">
        <v>177</v>
      </c>
      <c r="D229" s="2"/>
      <c r="E229" s="42" t="s">
        <v>80</v>
      </c>
      <c r="F229" s="61">
        <f>SUM(F230:F230)</f>
        <v>693</v>
      </c>
      <c r="G229" s="22"/>
    </row>
    <row r="230" spans="1:9" s="13" customFormat="1" ht="24.75" customHeight="1">
      <c r="A230" s="55">
        <v>222</v>
      </c>
      <c r="B230" s="3">
        <v>502</v>
      </c>
      <c r="C230" s="4" t="s">
        <v>177</v>
      </c>
      <c r="D230" s="4" t="s">
        <v>61</v>
      </c>
      <c r="E230" s="43" t="s">
        <v>251</v>
      </c>
      <c r="F230" s="66">
        <v>693</v>
      </c>
      <c r="G230" s="24"/>
      <c r="H230" s="60" t="s">
        <v>343</v>
      </c>
    </row>
    <row r="231" spans="1:9" ht="24.75" customHeight="1">
      <c r="A231" s="55">
        <v>223</v>
      </c>
      <c r="B231" s="1">
        <v>502</v>
      </c>
      <c r="C231" s="2" t="s">
        <v>178</v>
      </c>
      <c r="D231" s="2"/>
      <c r="E231" s="42" t="s">
        <v>118</v>
      </c>
      <c r="F231" s="61">
        <f>F232</f>
        <v>370</v>
      </c>
      <c r="G231" s="22"/>
    </row>
    <row r="232" spans="1:9" ht="25.5" customHeight="1">
      <c r="A232" s="55">
        <v>224</v>
      </c>
      <c r="B232" s="3">
        <v>502</v>
      </c>
      <c r="C232" s="4" t="s">
        <v>178</v>
      </c>
      <c r="D232" s="4" t="s">
        <v>61</v>
      </c>
      <c r="E232" s="43" t="s">
        <v>251</v>
      </c>
      <c r="F232" s="62">
        <f>300+70</f>
        <v>370</v>
      </c>
      <c r="G232" s="22"/>
    </row>
    <row r="233" spans="1:9" ht="24.75" customHeight="1">
      <c r="A233" s="55">
        <v>225</v>
      </c>
      <c r="B233" s="1">
        <v>502</v>
      </c>
      <c r="C233" s="2" t="s">
        <v>179</v>
      </c>
      <c r="D233" s="4"/>
      <c r="E233" s="41" t="s">
        <v>119</v>
      </c>
      <c r="F233" s="61">
        <f>F234</f>
        <v>1122</v>
      </c>
      <c r="G233" s="22"/>
    </row>
    <row r="234" spans="1:9" s="13" customFormat="1" ht="24.75" customHeight="1">
      <c r="A234" s="55">
        <v>226</v>
      </c>
      <c r="B234" s="3">
        <v>502</v>
      </c>
      <c r="C234" s="4" t="s">
        <v>179</v>
      </c>
      <c r="D234" s="4" t="s">
        <v>61</v>
      </c>
      <c r="E234" s="43" t="s">
        <v>251</v>
      </c>
      <c r="F234" s="62">
        <v>1122</v>
      </c>
      <c r="G234" s="24"/>
    </row>
    <row r="235" spans="1:9" ht="45.75" customHeight="1">
      <c r="A235" s="55">
        <v>227</v>
      </c>
      <c r="B235" s="1">
        <v>502</v>
      </c>
      <c r="C235" s="34" t="s">
        <v>249</v>
      </c>
      <c r="D235" s="2"/>
      <c r="E235" s="41" t="s">
        <v>250</v>
      </c>
      <c r="F235" s="61">
        <f>SUM(F236)</f>
        <v>1500</v>
      </c>
      <c r="G235" s="23"/>
    </row>
    <row r="236" spans="1:9" ht="43.5" customHeight="1">
      <c r="A236" s="55">
        <v>228</v>
      </c>
      <c r="B236" s="3">
        <v>502</v>
      </c>
      <c r="C236" s="37" t="s">
        <v>249</v>
      </c>
      <c r="D236" s="4" t="s">
        <v>50</v>
      </c>
      <c r="E236" s="43" t="s">
        <v>253</v>
      </c>
      <c r="F236" s="62">
        <v>1500</v>
      </c>
      <c r="G236" s="23"/>
    </row>
    <row r="237" spans="1:9" ht="18.75" customHeight="1">
      <c r="A237" s="86">
        <v>229</v>
      </c>
      <c r="B237" s="35">
        <v>503</v>
      </c>
      <c r="C237" s="34"/>
      <c r="D237" s="34"/>
      <c r="E237" s="45" t="s">
        <v>17</v>
      </c>
      <c r="F237" s="65">
        <f>SUM(F238+F249)</f>
        <v>7008.0516100000013</v>
      </c>
      <c r="G237" s="23"/>
    </row>
    <row r="238" spans="1:9" ht="43.5" customHeight="1">
      <c r="A238" s="86">
        <v>230</v>
      </c>
      <c r="B238" s="1">
        <v>503</v>
      </c>
      <c r="C238" s="2" t="s">
        <v>174</v>
      </c>
      <c r="D238" s="2"/>
      <c r="E238" s="42" t="s">
        <v>173</v>
      </c>
      <c r="F238" s="61">
        <f>SUM(F239+F241+F243+F245+F247)</f>
        <v>6477.9650000000011</v>
      </c>
      <c r="G238" s="22" t="e">
        <f>#REF!+#REF!+#REF!+#REF!+#REF!</f>
        <v>#REF!</v>
      </c>
    </row>
    <row r="239" spans="1:9" s="14" customFormat="1" ht="18.75" customHeight="1">
      <c r="A239" s="55">
        <v>231</v>
      </c>
      <c r="B239" s="1">
        <v>503</v>
      </c>
      <c r="C239" s="2" t="s">
        <v>235</v>
      </c>
      <c r="D239" s="2"/>
      <c r="E239" s="41" t="s">
        <v>344</v>
      </c>
      <c r="F239" s="61">
        <f>F240</f>
        <v>3968.4050000000002</v>
      </c>
      <c r="G239" s="22">
        <v>150</v>
      </c>
    </row>
    <row r="240" spans="1:9" s="14" customFormat="1" ht="27.75" customHeight="1">
      <c r="A240" s="55">
        <v>232</v>
      </c>
      <c r="B240" s="3">
        <v>503</v>
      </c>
      <c r="C240" s="4" t="s">
        <v>235</v>
      </c>
      <c r="D240" s="4" t="s">
        <v>61</v>
      </c>
      <c r="E240" s="43" t="s">
        <v>251</v>
      </c>
      <c r="F240" s="62">
        <f>3937.36+31.045</f>
        <v>3968.4050000000002</v>
      </c>
      <c r="G240" s="22"/>
      <c r="H240" s="70"/>
      <c r="I240" s="70"/>
    </row>
    <row r="241" spans="1:9" s="14" customFormat="1" ht="27.75" customHeight="1">
      <c r="A241" s="55">
        <v>233</v>
      </c>
      <c r="B241" s="106">
        <v>503</v>
      </c>
      <c r="C241" s="107" t="s">
        <v>420</v>
      </c>
      <c r="D241" s="107"/>
      <c r="E241" s="108" t="s">
        <v>421</v>
      </c>
      <c r="F241" s="115">
        <f>SUM(F242)</f>
        <v>868.39300000000003</v>
      </c>
      <c r="G241" s="22"/>
      <c r="H241" s="70"/>
      <c r="I241" s="70"/>
    </row>
    <row r="242" spans="1:9" s="14" customFormat="1" ht="27.75" customHeight="1">
      <c r="A242" s="55">
        <v>234</v>
      </c>
      <c r="B242" s="110">
        <v>503</v>
      </c>
      <c r="C242" s="111" t="s">
        <v>420</v>
      </c>
      <c r="D242" s="111" t="s">
        <v>61</v>
      </c>
      <c r="E242" s="112" t="s">
        <v>251</v>
      </c>
      <c r="F242" s="116">
        <v>868.39300000000003</v>
      </c>
      <c r="G242" s="22"/>
      <c r="H242" s="70"/>
      <c r="I242" s="70"/>
    </row>
    <row r="243" spans="1:9" s="14" customFormat="1" ht="21.75" customHeight="1">
      <c r="A243" s="86">
        <v>235</v>
      </c>
      <c r="B243" s="1">
        <v>503</v>
      </c>
      <c r="C243" s="2" t="s">
        <v>236</v>
      </c>
      <c r="D243" s="2"/>
      <c r="E243" s="41" t="s">
        <v>18</v>
      </c>
      <c r="F243" s="61">
        <f>SUM(F244)</f>
        <v>622.16700000000003</v>
      </c>
      <c r="G243" s="22"/>
    </row>
    <row r="244" spans="1:9" s="13" customFormat="1" ht="30.75" customHeight="1">
      <c r="A244" s="86">
        <v>236</v>
      </c>
      <c r="B244" s="3">
        <v>503</v>
      </c>
      <c r="C244" s="4" t="s">
        <v>236</v>
      </c>
      <c r="D244" s="4" t="s">
        <v>61</v>
      </c>
      <c r="E244" s="43" t="s">
        <v>251</v>
      </c>
      <c r="F244" s="62">
        <v>622.16700000000003</v>
      </c>
      <c r="G244" s="24"/>
    </row>
    <row r="245" spans="1:9" ht="25.5" customHeight="1">
      <c r="A245" s="55">
        <v>237</v>
      </c>
      <c r="B245" s="1">
        <v>503</v>
      </c>
      <c r="C245" s="2" t="s">
        <v>237</v>
      </c>
      <c r="D245" s="2"/>
      <c r="E245" s="41" t="s">
        <v>81</v>
      </c>
      <c r="F245" s="61">
        <f>SUM(F246)</f>
        <v>980</v>
      </c>
      <c r="G245" s="24">
        <v>50</v>
      </c>
    </row>
    <row r="246" spans="1:9" ht="27" customHeight="1">
      <c r="A246" s="55">
        <v>238</v>
      </c>
      <c r="B246" s="3">
        <v>503</v>
      </c>
      <c r="C246" s="4" t="s">
        <v>237</v>
      </c>
      <c r="D246" s="4" t="s">
        <v>61</v>
      </c>
      <c r="E246" s="43" t="s">
        <v>251</v>
      </c>
      <c r="F246" s="62">
        <f>910+70</f>
        <v>980</v>
      </c>
      <c r="G246" s="24"/>
      <c r="H246" t="s">
        <v>345</v>
      </c>
    </row>
    <row r="247" spans="1:9" ht="27" customHeight="1">
      <c r="A247" s="55">
        <v>239</v>
      </c>
      <c r="B247" s="106">
        <v>503</v>
      </c>
      <c r="C247" s="107" t="s">
        <v>418</v>
      </c>
      <c r="D247" s="107"/>
      <c r="E247" s="108" t="s">
        <v>419</v>
      </c>
      <c r="F247" s="115">
        <f>SUM(F248)</f>
        <v>39</v>
      </c>
      <c r="G247" s="24"/>
    </row>
    <row r="248" spans="1:9" ht="27" customHeight="1">
      <c r="A248" s="55">
        <v>240</v>
      </c>
      <c r="B248" s="110">
        <v>503</v>
      </c>
      <c r="C248" s="111" t="s">
        <v>418</v>
      </c>
      <c r="D248" s="111" t="s">
        <v>61</v>
      </c>
      <c r="E248" s="112" t="s">
        <v>251</v>
      </c>
      <c r="F248" s="116">
        <v>39</v>
      </c>
      <c r="G248" s="24"/>
    </row>
    <row r="249" spans="1:9" ht="45" customHeight="1">
      <c r="A249" s="55">
        <v>241</v>
      </c>
      <c r="B249" s="1">
        <v>503</v>
      </c>
      <c r="C249" s="2" t="s">
        <v>371</v>
      </c>
      <c r="D249" s="2"/>
      <c r="E249" s="41" t="s">
        <v>384</v>
      </c>
      <c r="F249" s="61">
        <f>SUM(F250+F252)</f>
        <v>530.08660999999995</v>
      </c>
      <c r="G249" s="24"/>
    </row>
    <row r="250" spans="1:9" ht="41.25" customHeight="1">
      <c r="A250" s="55">
        <v>242</v>
      </c>
      <c r="B250" s="1">
        <v>503</v>
      </c>
      <c r="C250" s="2" t="s">
        <v>348</v>
      </c>
      <c r="D250" s="2"/>
      <c r="E250" s="77" t="s">
        <v>346</v>
      </c>
      <c r="F250" s="61">
        <f>SUM(F251)</f>
        <v>0</v>
      </c>
      <c r="G250" s="24"/>
    </row>
    <row r="251" spans="1:9" ht="35.25" customHeight="1">
      <c r="A251" s="55">
        <v>243</v>
      </c>
      <c r="B251" s="3">
        <v>503</v>
      </c>
      <c r="C251" s="4" t="s">
        <v>348</v>
      </c>
      <c r="D251" s="4" t="s">
        <v>61</v>
      </c>
      <c r="E251" s="43" t="s">
        <v>251</v>
      </c>
      <c r="F251" s="62">
        <f>633-633</f>
        <v>0</v>
      </c>
      <c r="G251" s="24"/>
    </row>
    <row r="252" spans="1:9" ht="35.25" customHeight="1">
      <c r="A252" s="55">
        <v>244</v>
      </c>
      <c r="B252" s="1">
        <v>503</v>
      </c>
      <c r="C252" s="2" t="s">
        <v>349</v>
      </c>
      <c r="D252" s="2"/>
      <c r="E252" s="41" t="s">
        <v>347</v>
      </c>
      <c r="F252" s="61">
        <f>SUM(F253)</f>
        <v>530.08660999999995</v>
      </c>
      <c r="G252" s="24"/>
    </row>
    <row r="253" spans="1:9" ht="35.25" customHeight="1">
      <c r="A253" s="55">
        <v>245</v>
      </c>
      <c r="B253" s="3">
        <v>503</v>
      </c>
      <c r="C253" s="4" t="s">
        <v>349</v>
      </c>
      <c r="D253" s="4" t="s">
        <v>61</v>
      </c>
      <c r="E253" s="43" t="s">
        <v>251</v>
      </c>
      <c r="F253" s="62">
        <f>567-36.91339</f>
        <v>530.08660999999995</v>
      </c>
      <c r="G253" s="24"/>
    </row>
    <row r="254" spans="1:9" ht="22.5" customHeight="1">
      <c r="A254" s="55">
        <v>246</v>
      </c>
      <c r="B254" s="1">
        <v>505</v>
      </c>
      <c r="C254" s="2"/>
      <c r="D254" s="2"/>
      <c r="E254" s="41" t="s">
        <v>56</v>
      </c>
      <c r="F254" s="61">
        <f>SUM(F255+F261)</f>
        <v>1313</v>
      </c>
      <c r="G254" s="23"/>
    </row>
    <row r="255" spans="1:9" ht="42" customHeight="1">
      <c r="A255" s="55">
        <v>247</v>
      </c>
      <c r="B255" s="1">
        <v>505</v>
      </c>
      <c r="C255" s="2" t="s">
        <v>174</v>
      </c>
      <c r="D255" s="2"/>
      <c r="E255" s="42" t="s">
        <v>173</v>
      </c>
      <c r="F255" s="61">
        <f>SUM(F256+F259)</f>
        <v>1313</v>
      </c>
      <c r="G255" s="23"/>
    </row>
    <row r="256" spans="1:9" ht="42" customHeight="1">
      <c r="A256" s="55">
        <v>248</v>
      </c>
      <c r="B256" s="1">
        <v>505</v>
      </c>
      <c r="C256" s="2" t="s">
        <v>177</v>
      </c>
      <c r="D256" s="2"/>
      <c r="E256" s="42" t="s">
        <v>80</v>
      </c>
      <c r="F256" s="61">
        <f>SUM(F257:F258)</f>
        <v>1313</v>
      </c>
      <c r="G256" s="23"/>
    </row>
    <row r="257" spans="1:7" ht="32.25" customHeight="1">
      <c r="A257" s="55">
        <v>249</v>
      </c>
      <c r="B257" s="3">
        <v>505</v>
      </c>
      <c r="C257" s="4" t="s">
        <v>177</v>
      </c>
      <c r="D257" s="4" t="s">
        <v>61</v>
      </c>
      <c r="E257" s="43" t="s">
        <v>251</v>
      </c>
      <c r="F257" s="62">
        <v>393.5</v>
      </c>
      <c r="G257" s="23"/>
    </row>
    <row r="258" spans="1:7" ht="24.75" customHeight="1">
      <c r="A258" s="55">
        <v>250</v>
      </c>
      <c r="B258" s="3">
        <v>505</v>
      </c>
      <c r="C258" s="4" t="s">
        <v>177</v>
      </c>
      <c r="D258" s="4" t="s">
        <v>282</v>
      </c>
      <c r="E258" s="43" t="s">
        <v>283</v>
      </c>
      <c r="F258" s="62">
        <v>919.5</v>
      </c>
      <c r="G258" s="23"/>
    </row>
    <row r="259" spans="1:7" ht="61.5" customHeight="1">
      <c r="A259" s="55">
        <v>251</v>
      </c>
      <c r="B259" s="1">
        <v>505</v>
      </c>
      <c r="C259" s="2" t="s">
        <v>238</v>
      </c>
      <c r="D259" s="2"/>
      <c r="E259" s="53" t="s">
        <v>122</v>
      </c>
      <c r="F259" s="61">
        <f>F260</f>
        <v>0</v>
      </c>
      <c r="G259" s="23"/>
    </row>
    <row r="260" spans="1:7" ht="45" customHeight="1">
      <c r="A260" s="55">
        <v>252</v>
      </c>
      <c r="B260" s="3">
        <v>505</v>
      </c>
      <c r="C260" s="4" t="s">
        <v>238</v>
      </c>
      <c r="D260" s="4" t="s">
        <v>50</v>
      </c>
      <c r="E260" s="43" t="s">
        <v>253</v>
      </c>
      <c r="F260" s="62">
        <v>0</v>
      </c>
      <c r="G260" s="23"/>
    </row>
    <row r="261" spans="1:7" ht="48" customHeight="1">
      <c r="A261" s="55">
        <v>253</v>
      </c>
      <c r="B261" s="35">
        <v>505</v>
      </c>
      <c r="C261" s="34" t="s">
        <v>240</v>
      </c>
      <c r="D261" s="34"/>
      <c r="E261" s="45" t="s">
        <v>350</v>
      </c>
      <c r="F261" s="65">
        <f>F262</f>
        <v>0</v>
      </c>
      <c r="G261" s="23"/>
    </row>
    <row r="262" spans="1:7" ht="33" customHeight="1">
      <c r="A262" s="55">
        <v>254</v>
      </c>
      <c r="B262" s="35">
        <v>505</v>
      </c>
      <c r="C262" s="34" t="s">
        <v>180</v>
      </c>
      <c r="D262" s="34"/>
      <c r="E262" s="45" t="s">
        <v>351</v>
      </c>
      <c r="F262" s="65">
        <f>F263</f>
        <v>0</v>
      </c>
      <c r="G262" s="23"/>
    </row>
    <row r="263" spans="1:7" ht="37.5" customHeight="1">
      <c r="A263" s="55">
        <v>255</v>
      </c>
      <c r="B263" s="36">
        <v>505</v>
      </c>
      <c r="C263" s="37" t="s">
        <v>180</v>
      </c>
      <c r="D263" s="37" t="s">
        <v>61</v>
      </c>
      <c r="E263" s="43" t="s">
        <v>251</v>
      </c>
      <c r="F263" s="66">
        <v>0</v>
      </c>
      <c r="G263" s="23"/>
    </row>
    <row r="264" spans="1:7" ht="24" customHeight="1">
      <c r="A264" s="55">
        <v>256</v>
      </c>
      <c r="B264" s="1">
        <v>600</v>
      </c>
      <c r="C264" s="2"/>
      <c r="D264" s="2"/>
      <c r="E264" s="44" t="s">
        <v>19</v>
      </c>
      <c r="F264" s="61">
        <f>SUM(F265)</f>
        <v>440.68</v>
      </c>
      <c r="G264" s="23"/>
    </row>
    <row r="265" spans="1:7" ht="24" customHeight="1">
      <c r="A265" s="55">
        <v>257</v>
      </c>
      <c r="B265" s="1">
        <v>603</v>
      </c>
      <c r="C265" s="2"/>
      <c r="D265" s="2"/>
      <c r="E265" s="41" t="s">
        <v>229</v>
      </c>
      <c r="F265" s="61">
        <f>SUM(F266)</f>
        <v>440.68</v>
      </c>
      <c r="G265" s="23"/>
    </row>
    <row r="266" spans="1:7" ht="28.5" customHeight="1">
      <c r="A266" s="55">
        <v>258</v>
      </c>
      <c r="B266" s="1">
        <v>603</v>
      </c>
      <c r="C266" s="2" t="s">
        <v>239</v>
      </c>
      <c r="D266" s="2"/>
      <c r="E266" s="41" t="s">
        <v>181</v>
      </c>
      <c r="F266" s="61">
        <f>SUM(F267)</f>
        <v>440.68</v>
      </c>
      <c r="G266" s="22" t="e">
        <f>G267</f>
        <v>#REF!</v>
      </c>
    </row>
    <row r="267" spans="1:7" ht="50.25" customHeight="1">
      <c r="A267" s="55">
        <v>259</v>
      </c>
      <c r="B267" s="1">
        <v>603</v>
      </c>
      <c r="C267" s="2" t="s">
        <v>182</v>
      </c>
      <c r="D267" s="4"/>
      <c r="E267" s="41" t="s">
        <v>82</v>
      </c>
      <c r="F267" s="61">
        <f>F268</f>
        <v>440.68</v>
      </c>
      <c r="G267" s="22" t="e">
        <f>G268+#REF!+#REF!</f>
        <v>#REF!</v>
      </c>
    </row>
    <row r="268" spans="1:7" ht="25.5" customHeight="1">
      <c r="A268" s="55">
        <v>260</v>
      </c>
      <c r="B268" s="3">
        <v>603</v>
      </c>
      <c r="C268" s="4" t="s">
        <v>182</v>
      </c>
      <c r="D268" s="4" t="s">
        <v>61</v>
      </c>
      <c r="E268" s="43" t="s">
        <v>251</v>
      </c>
      <c r="F268" s="62">
        <v>440.68</v>
      </c>
      <c r="G268" s="22">
        <f>G269</f>
        <v>581</v>
      </c>
    </row>
    <row r="269" spans="1:7" ht="21.75" customHeight="1">
      <c r="A269" s="55">
        <v>261</v>
      </c>
      <c r="B269" s="1">
        <v>700</v>
      </c>
      <c r="C269" s="2"/>
      <c r="D269" s="2"/>
      <c r="E269" s="44" t="s">
        <v>20</v>
      </c>
      <c r="F269" s="61">
        <f>SUM(F270+F284+F305+F314)</f>
        <v>131021.083</v>
      </c>
      <c r="G269" s="22">
        <f>G270</f>
        <v>581</v>
      </c>
    </row>
    <row r="270" spans="1:7" ht="22.5" customHeight="1">
      <c r="A270" s="55">
        <v>262</v>
      </c>
      <c r="B270" s="1">
        <v>701</v>
      </c>
      <c r="C270" s="2"/>
      <c r="D270" s="2"/>
      <c r="E270" s="41" t="s">
        <v>21</v>
      </c>
      <c r="F270" s="61">
        <f>SUM(F271)</f>
        <v>41939.631999999998</v>
      </c>
      <c r="G270" s="23">
        <v>581</v>
      </c>
    </row>
    <row r="271" spans="1:7" ht="30.75" customHeight="1">
      <c r="A271" s="55">
        <v>263</v>
      </c>
      <c r="B271" s="1">
        <v>701</v>
      </c>
      <c r="C271" s="2" t="s">
        <v>184</v>
      </c>
      <c r="D271" s="4"/>
      <c r="E271" s="41" t="s">
        <v>428</v>
      </c>
      <c r="F271" s="61">
        <f>SUM(F272+F277+F279)</f>
        <v>41939.631999999998</v>
      </c>
      <c r="G271" s="23"/>
    </row>
    <row r="272" spans="1:7" ht="34.5" customHeight="1">
      <c r="A272" s="55">
        <v>264</v>
      </c>
      <c r="B272" s="1">
        <v>701</v>
      </c>
      <c r="C272" s="2" t="s">
        <v>185</v>
      </c>
      <c r="D272" s="2"/>
      <c r="E272" s="41" t="s">
        <v>83</v>
      </c>
      <c r="F272" s="67">
        <f>SUM(F273)</f>
        <v>22000</v>
      </c>
      <c r="G272" s="23"/>
    </row>
    <row r="273" spans="1:7" ht="45.75" customHeight="1">
      <c r="A273" s="86">
        <v>265</v>
      </c>
      <c r="B273" s="1">
        <v>701</v>
      </c>
      <c r="C273" s="2" t="s">
        <v>186</v>
      </c>
      <c r="D273" s="2"/>
      <c r="E273" s="41" t="s">
        <v>84</v>
      </c>
      <c r="F273" s="67">
        <f>SUM(F274:F276)</f>
        <v>22000</v>
      </c>
      <c r="G273" s="23"/>
    </row>
    <row r="274" spans="1:7" ht="29.25" customHeight="1">
      <c r="A274" s="86">
        <v>266</v>
      </c>
      <c r="B274" s="3">
        <v>701</v>
      </c>
      <c r="C274" s="4" t="s">
        <v>186</v>
      </c>
      <c r="D274" s="4" t="s">
        <v>41</v>
      </c>
      <c r="E274" s="43" t="s">
        <v>42</v>
      </c>
      <c r="F274" s="68">
        <v>13412.035</v>
      </c>
      <c r="G274" s="23"/>
    </row>
    <row r="275" spans="1:7" ht="36" customHeight="1">
      <c r="A275" s="55">
        <v>267</v>
      </c>
      <c r="B275" s="3">
        <v>701</v>
      </c>
      <c r="C275" s="4" t="s">
        <v>186</v>
      </c>
      <c r="D275" s="4" t="s">
        <v>61</v>
      </c>
      <c r="E275" s="43" t="s">
        <v>251</v>
      </c>
      <c r="F275" s="68">
        <v>8187.9650000000001</v>
      </c>
      <c r="G275" s="23"/>
    </row>
    <row r="276" spans="1:7" ht="26.25" customHeight="1">
      <c r="A276" s="55">
        <v>268</v>
      </c>
      <c r="B276" s="3">
        <v>701</v>
      </c>
      <c r="C276" s="4" t="s">
        <v>186</v>
      </c>
      <c r="D276" s="4" t="s">
        <v>241</v>
      </c>
      <c r="E276" s="43" t="s">
        <v>242</v>
      </c>
      <c r="F276" s="68">
        <v>400</v>
      </c>
      <c r="G276" s="23"/>
    </row>
    <row r="277" spans="1:7" ht="54" customHeight="1">
      <c r="A277" s="55">
        <v>269</v>
      </c>
      <c r="B277" s="106">
        <v>701</v>
      </c>
      <c r="C277" s="107" t="s">
        <v>422</v>
      </c>
      <c r="D277" s="107"/>
      <c r="E277" s="108" t="s">
        <v>423</v>
      </c>
      <c r="F277" s="115">
        <f>SUM(F278)</f>
        <v>2492.6320000000001</v>
      </c>
      <c r="G277" s="23"/>
    </row>
    <row r="278" spans="1:7" ht="26.25" customHeight="1">
      <c r="A278" s="55">
        <v>270</v>
      </c>
      <c r="B278" s="110">
        <v>701</v>
      </c>
      <c r="C278" s="111" t="s">
        <v>422</v>
      </c>
      <c r="D278" s="111" t="s">
        <v>61</v>
      </c>
      <c r="E278" s="112" t="s">
        <v>251</v>
      </c>
      <c r="F278" s="116">
        <v>2492.6320000000001</v>
      </c>
      <c r="G278" s="23"/>
    </row>
    <row r="279" spans="1:7" ht="62.25" customHeight="1">
      <c r="A279" s="55">
        <v>271</v>
      </c>
      <c r="B279" s="1">
        <v>701</v>
      </c>
      <c r="C279" s="2" t="s">
        <v>187</v>
      </c>
      <c r="D279" s="4"/>
      <c r="E279" s="41" t="s">
        <v>85</v>
      </c>
      <c r="F279" s="67">
        <f>SUM(F280+F282)</f>
        <v>17447</v>
      </c>
      <c r="G279" s="23"/>
    </row>
    <row r="280" spans="1:7" ht="81" customHeight="1">
      <c r="A280" s="55">
        <v>272</v>
      </c>
      <c r="B280" s="1">
        <v>701</v>
      </c>
      <c r="C280" s="2" t="s">
        <v>245</v>
      </c>
      <c r="D280" s="2"/>
      <c r="E280" s="41" t="s">
        <v>86</v>
      </c>
      <c r="F280" s="67">
        <f>SUM(F281)</f>
        <v>17107</v>
      </c>
      <c r="G280" s="22"/>
    </row>
    <row r="281" spans="1:7" ht="15.75" customHeight="1">
      <c r="A281" s="55">
        <v>273</v>
      </c>
      <c r="B281" s="3">
        <v>701</v>
      </c>
      <c r="C281" s="4" t="s">
        <v>245</v>
      </c>
      <c r="D281" s="4" t="s">
        <v>41</v>
      </c>
      <c r="E281" s="43" t="s">
        <v>42</v>
      </c>
      <c r="F281" s="68">
        <f>17120-13</f>
        <v>17107</v>
      </c>
      <c r="G281" s="22"/>
    </row>
    <row r="282" spans="1:7" ht="72" customHeight="1">
      <c r="A282" s="55">
        <v>274</v>
      </c>
      <c r="B282" s="1">
        <v>701</v>
      </c>
      <c r="C282" s="2" t="s">
        <v>246</v>
      </c>
      <c r="D282" s="2"/>
      <c r="E282" s="41" t="s">
        <v>87</v>
      </c>
      <c r="F282" s="67">
        <f>SUM(F283)</f>
        <v>340</v>
      </c>
      <c r="G282" s="22"/>
    </row>
    <row r="283" spans="1:7" ht="34.5" customHeight="1">
      <c r="A283" s="55">
        <v>275</v>
      </c>
      <c r="B283" s="3">
        <v>701</v>
      </c>
      <c r="C283" s="4" t="s">
        <v>246</v>
      </c>
      <c r="D283" s="4" t="s">
        <v>61</v>
      </c>
      <c r="E283" s="43" t="s">
        <v>251</v>
      </c>
      <c r="F283" s="68">
        <f>327+13</f>
        <v>340</v>
      </c>
      <c r="G283" s="22"/>
    </row>
    <row r="284" spans="1:7" ht="27" customHeight="1">
      <c r="A284" s="55">
        <v>276</v>
      </c>
      <c r="B284" s="1">
        <v>702</v>
      </c>
      <c r="C284" s="2"/>
      <c r="D284" s="2"/>
      <c r="E284" s="41" t="s">
        <v>22</v>
      </c>
      <c r="F284" s="61">
        <f>SUM(F285+F302)</f>
        <v>77646.239000000001</v>
      </c>
      <c r="G284" s="22"/>
    </row>
    <row r="285" spans="1:7" ht="32.25" customHeight="1">
      <c r="A285" s="55">
        <v>277</v>
      </c>
      <c r="B285" s="1">
        <v>702</v>
      </c>
      <c r="C285" s="2" t="s">
        <v>184</v>
      </c>
      <c r="D285" s="2"/>
      <c r="E285" s="41" t="s">
        <v>428</v>
      </c>
      <c r="F285" s="61">
        <f>SUM(F286+F291+F293+F298+F300)</f>
        <v>77646.239000000001</v>
      </c>
      <c r="G285" s="22">
        <f>G287</f>
        <v>81276</v>
      </c>
    </row>
    <row r="286" spans="1:7" ht="35.25" customHeight="1">
      <c r="A286" s="55">
        <v>278</v>
      </c>
      <c r="B286" s="1">
        <v>702</v>
      </c>
      <c r="C286" s="2" t="s">
        <v>188</v>
      </c>
      <c r="D286" s="2"/>
      <c r="E286" s="41" t="s">
        <v>88</v>
      </c>
      <c r="F286" s="61">
        <f>F287</f>
        <v>30059.54</v>
      </c>
      <c r="G286" s="22"/>
    </row>
    <row r="287" spans="1:7" ht="39.75" customHeight="1">
      <c r="A287" s="86">
        <v>279</v>
      </c>
      <c r="B287" s="1">
        <v>702</v>
      </c>
      <c r="C287" s="2" t="s">
        <v>189</v>
      </c>
      <c r="D287" s="2"/>
      <c r="E287" s="41" t="s">
        <v>89</v>
      </c>
      <c r="F287" s="61">
        <f>SUM(F288:F290)</f>
        <v>30059.54</v>
      </c>
      <c r="G287" s="23">
        <v>81276</v>
      </c>
    </row>
    <row r="288" spans="1:7" ht="24.75" customHeight="1">
      <c r="A288" s="86">
        <v>280</v>
      </c>
      <c r="B288" s="3">
        <v>702</v>
      </c>
      <c r="C288" s="4" t="s">
        <v>189</v>
      </c>
      <c r="D288" s="4" t="s">
        <v>41</v>
      </c>
      <c r="E288" s="43" t="s">
        <v>42</v>
      </c>
      <c r="F288" s="68">
        <f>14755.605-83.378</f>
        <v>14672.226999999999</v>
      </c>
      <c r="G288" s="23"/>
    </row>
    <row r="289" spans="1:8" ht="29.25" customHeight="1">
      <c r="A289" s="55">
        <v>281</v>
      </c>
      <c r="B289" s="3">
        <v>702</v>
      </c>
      <c r="C289" s="4" t="s">
        <v>189</v>
      </c>
      <c r="D289" s="4" t="s">
        <v>61</v>
      </c>
      <c r="E289" s="43" t="s">
        <v>251</v>
      </c>
      <c r="F289" s="68">
        <f>15175.695-3+103.04</f>
        <v>15275.735000000001</v>
      </c>
      <c r="G289" s="23"/>
    </row>
    <row r="290" spans="1:8" ht="18.75" customHeight="1">
      <c r="A290" s="55">
        <v>282</v>
      </c>
      <c r="B290" s="3">
        <v>702</v>
      </c>
      <c r="C290" s="4" t="s">
        <v>189</v>
      </c>
      <c r="D290" s="4" t="s">
        <v>241</v>
      </c>
      <c r="E290" s="43" t="s">
        <v>242</v>
      </c>
      <c r="F290" s="68">
        <f>141.5+3-32.922</f>
        <v>111.578</v>
      </c>
      <c r="G290" s="23"/>
    </row>
    <row r="291" spans="1:8" ht="45" customHeight="1">
      <c r="A291" s="55">
        <v>283</v>
      </c>
      <c r="B291" s="106">
        <v>702</v>
      </c>
      <c r="C291" s="107" t="s">
        <v>416</v>
      </c>
      <c r="D291" s="107"/>
      <c r="E291" s="108" t="s">
        <v>417</v>
      </c>
      <c r="F291" s="115">
        <f>SUM(F292)</f>
        <v>249.233</v>
      </c>
      <c r="G291" s="23"/>
    </row>
    <row r="292" spans="1:8" ht="33.75" customHeight="1">
      <c r="A292" s="55">
        <v>284</v>
      </c>
      <c r="B292" s="110">
        <v>702</v>
      </c>
      <c r="C292" s="111" t="s">
        <v>416</v>
      </c>
      <c r="D292" s="111" t="s">
        <v>61</v>
      </c>
      <c r="E292" s="112" t="s">
        <v>251</v>
      </c>
      <c r="F292" s="116">
        <f>143.141+106.092</f>
        <v>249.233</v>
      </c>
      <c r="G292" s="23"/>
    </row>
    <row r="293" spans="1:8" ht="60.75" customHeight="1">
      <c r="A293" s="55">
        <v>285</v>
      </c>
      <c r="B293" s="1">
        <v>702</v>
      </c>
      <c r="C293" s="2" t="s">
        <v>192</v>
      </c>
      <c r="D293" s="4"/>
      <c r="E293" s="41" t="s">
        <v>90</v>
      </c>
      <c r="F293" s="67">
        <f>SUM(F294+F296)</f>
        <v>42848</v>
      </c>
      <c r="G293" s="23"/>
    </row>
    <row r="294" spans="1:8" ht="72" customHeight="1">
      <c r="A294" s="55">
        <v>286</v>
      </c>
      <c r="B294" s="1">
        <v>702</v>
      </c>
      <c r="C294" s="2" t="s">
        <v>243</v>
      </c>
      <c r="D294" s="2"/>
      <c r="E294" s="41" t="s">
        <v>91</v>
      </c>
      <c r="F294" s="67">
        <f>SUM(F295)</f>
        <v>41306</v>
      </c>
      <c r="G294" s="23"/>
    </row>
    <row r="295" spans="1:8" ht="15.75" customHeight="1">
      <c r="A295" s="55">
        <v>287</v>
      </c>
      <c r="B295" s="3">
        <v>702</v>
      </c>
      <c r="C295" s="4" t="s">
        <v>243</v>
      </c>
      <c r="D295" s="4" t="s">
        <v>41</v>
      </c>
      <c r="E295" s="43" t="s">
        <v>42</v>
      </c>
      <c r="F295" s="68">
        <f>41365.4-59.4</f>
        <v>41306</v>
      </c>
      <c r="G295" s="23"/>
    </row>
    <row r="296" spans="1:8" ht="115.5" customHeight="1">
      <c r="A296" s="55">
        <v>289</v>
      </c>
      <c r="B296" s="1">
        <v>702</v>
      </c>
      <c r="C296" s="2" t="s">
        <v>244</v>
      </c>
      <c r="D296" s="2"/>
      <c r="E296" s="82" t="s">
        <v>297</v>
      </c>
      <c r="F296" s="67">
        <f>SUM(F297)</f>
        <v>1542</v>
      </c>
      <c r="G296" s="22"/>
    </row>
    <row r="297" spans="1:8" ht="33.75" customHeight="1">
      <c r="A297" s="55">
        <v>290</v>
      </c>
      <c r="B297" s="3">
        <v>702</v>
      </c>
      <c r="C297" s="4" t="s">
        <v>244</v>
      </c>
      <c r="D297" s="4" t="s">
        <v>61</v>
      </c>
      <c r="E297" s="43" t="s">
        <v>251</v>
      </c>
      <c r="F297" s="68">
        <f>1482.6+59.4</f>
        <v>1542</v>
      </c>
      <c r="G297" s="22"/>
    </row>
    <row r="298" spans="1:8" ht="33" customHeight="1">
      <c r="A298" s="55">
        <v>291</v>
      </c>
      <c r="B298" s="1">
        <v>702</v>
      </c>
      <c r="C298" s="2" t="s">
        <v>193</v>
      </c>
      <c r="D298" s="4"/>
      <c r="E298" s="41" t="s">
        <v>92</v>
      </c>
      <c r="F298" s="61">
        <f>F299</f>
        <v>4309</v>
      </c>
      <c r="G298" s="22" t="e">
        <f>#REF!</f>
        <v>#REF!</v>
      </c>
    </row>
    <row r="299" spans="1:8" ht="33" customHeight="1">
      <c r="A299" s="55">
        <v>292</v>
      </c>
      <c r="B299" s="3">
        <v>702</v>
      </c>
      <c r="C299" s="4" t="s">
        <v>193</v>
      </c>
      <c r="D299" s="4" t="s">
        <v>61</v>
      </c>
      <c r="E299" s="43" t="s">
        <v>251</v>
      </c>
      <c r="F299" s="68">
        <f>3718+591</f>
        <v>4309</v>
      </c>
      <c r="G299" s="22"/>
      <c r="H299" s="60"/>
    </row>
    <row r="300" spans="1:8" ht="33" customHeight="1">
      <c r="A300" s="55">
        <v>293</v>
      </c>
      <c r="B300" s="1">
        <v>702</v>
      </c>
      <c r="C300" s="2" t="s">
        <v>407</v>
      </c>
      <c r="D300" s="2"/>
      <c r="E300" s="41" t="s">
        <v>408</v>
      </c>
      <c r="F300" s="67">
        <f>SUM(F301)</f>
        <v>180.46600000000001</v>
      </c>
      <c r="G300" s="22"/>
      <c r="H300" s="60"/>
    </row>
    <row r="301" spans="1:8" ht="33" customHeight="1">
      <c r="A301" s="55">
        <v>294</v>
      </c>
      <c r="B301" s="3">
        <v>702</v>
      </c>
      <c r="C301" s="4" t="s">
        <v>407</v>
      </c>
      <c r="D301" s="4" t="s">
        <v>41</v>
      </c>
      <c r="E301" s="43" t="s">
        <v>66</v>
      </c>
      <c r="F301" s="68">
        <f>180.466</f>
        <v>180.46600000000001</v>
      </c>
      <c r="G301" s="22"/>
      <c r="H301" s="60"/>
    </row>
    <row r="302" spans="1:8" ht="72" customHeight="1">
      <c r="A302" s="55">
        <v>295</v>
      </c>
      <c r="B302" s="1">
        <v>702</v>
      </c>
      <c r="C302" s="2" t="s">
        <v>261</v>
      </c>
      <c r="D302" s="2"/>
      <c r="E302" s="41" t="s">
        <v>262</v>
      </c>
      <c r="F302" s="61">
        <f>SUM(F303)</f>
        <v>0</v>
      </c>
      <c r="G302" s="22"/>
    </row>
    <row r="303" spans="1:8" ht="57.75" customHeight="1">
      <c r="A303" s="55">
        <v>296</v>
      </c>
      <c r="B303" s="1">
        <v>702</v>
      </c>
      <c r="C303" s="2" t="s">
        <v>263</v>
      </c>
      <c r="D303" s="2"/>
      <c r="E303" s="41" t="s">
        <v>264</v>
      </c>
      <c r="F303" s="61">
        <f>SUM(F304)</f>
        <v>0</v>
      </c>
      <c r="G303" s="22"/>
    </row>
    <row r="304" spans="1:8" ht="33" customHeight="1">
      <c r="A304" s="55">
        <v>297</v>
      </c>
      <c r="B304" s="3">
        <v>702</v>
      </c>
      <c r="C304" s="4" t="s">
        <v>263</v>
      </c>
      <c r="D304" s="4" t="s">
        <v>61</v>
      </c>
      <c r="E304" s="43" t="s">
        <v>251</v>
      </c>
      <c r="F304" s="62">
        <v>0</v>
      </c>
      <c r="G304" s="22"/>
    </row>
    <row r="305" spans="1:16" ht="33" customHeight="1">
      <c r="A305" s="55">
        <v>298</v>
      </c>
      <c r="B305" s="1">
        <v>703</v>
      </c>
      <c r="C305" s="2"/>
      <c r="D305" s="2"/>
      <c r="E305" s="41" t="s">
        <v>278</v>
      </c>
      <c r="F305" s="61">
        <f>SUM(F306)</f>
        <v>7729.8580000000002</v>
      </c>
      <c r="G305" s="22"/>
    </row>
    <row r="306" spans="1:16" ht="33" customHeight="1">
      <c r="A306" s="55">
        <v>299</v>
      </c>
      <c r="B306" s="1">
        <v>703</v>
      </c>
      <c r="C306" s="2" t="s">
        <v>184</v>
      </c>
      <c r="D306" s="2"/>
      <c r="E306" s="41" t="s">
        <v>428</v>
      </c>
      <c r="F306" s="61">
        <f>SUM(F307+F312)</f>
        <v>7729.8580000000002</v>
      </c>
      <c r="G306" s="22"/>
    </row>
    <row r="307" spans="1:16" ht="33" customHeight="1">
      <c r="A307" s="55">
        <v>300</v>
      </c>
      <c r="B307" s="1">
        <v>703</v>
      </c>
      <c r="C307" s="2" t="s">
        <v>190</v>
      </c>
      <c r="D307" s="2"/>
      <c r="E307" s="41" t="s">
        <v>93</v>
      </c>
      <c r="F307" s="67">
        <f>F308</f>
        <v>7620</v>
      </c>
      <c r="G307" s="22"/>
    </row>
    <row r="308" spans="1:16" ht="40.5" customHeight="1">
      <c r="A308" s="55">
        <v>301</v>
      </c>
      <c r="B308" s="1">
        <v>703</v>
      </c>
      <c r="C308" s="2" t="s">
        <v>191</v>
      </c>
      <c r="D308" s="2"/>
      <c r="E308" s="41" t="s">
        <v>94</v>
      </c>
      <c r="F308" s="67">
        <f>SUM(F309:F311)</f>
        <v>7620</v>
      </c>
      <c r="G308" s="22"/>
      <c r="L308" s="1">
        <v>702</v>
      </c>
      <c r="M308" s="2" t="s">
        <v>184</v>
      </c>
      <c r="N308" s="2"/>
      <c r="O308" s="41" t="s">
        <v>183</v>
      </c>
      <c r="P308" s="61" t="e">
        <f>SUM(P309+#REF!+#REF!+P329+P334)</f>
        <v>#REF!</v>
      </c>
    </row>
    <row r="309" spans="1:16" ht="33" customHeight="1">
      <c r="A309" s="55">
        <v>302</v>
      </c>
      <c r="B309" s="3">
        <v>703</v>
      </c>
      <c r="C309" s="4" t="s">
        <v>191</v>
      </c>
      <c r="D309" s="4" t="s">
        <v>41</v>
      </c>
      <c r="E309" s="43" t="s">
        <v>66</v>
      </c>
      <c r="F309" s="68">
        <v>6231</v>
      </c>
      <c r="G309" s="22"/>
    </row>
    <row r="310" spans="1:16" ht="33" customHeight="1">
      <c r="A310" s="55">
        <v>303</v>
      </c>
      <c r="B310" s="3">
        <v>703</v>
      </c>
      <c r="C310" s="4" t="s">
        <v>191</v>
      </c>
      <c r="D310" s="4" t="s">
        <v>61</v>
      </c>
      <c r="E310" s="43" t="s">
        <v>251</v>
      </c>
      <c r="F310" s="68">
        <v>1369</v>
      </c>
      <c r="G310" s="22"/>
    </row>
    <row r="311" spans="1:16" ht="33" customHeight="1">
      <c r="A311" s="55">
        <v>304</v>
      </c>
      <c r="B311" s="3">
        <v>703</v>
      </c>
      <c r="C311" s="4" t="s">
        <v>191</v>
      </c>
      <c r="D311" s="4" t="s">
        <v>241</v>
      </c>
      <c r="E311" s="43" t="s">
        <v>242</v>
      </c>
      <c r="F311" s="68">
        <v>20</v>
      </c>
      <c r="G311" s="22"/>
    </row>
    <row r="312" spans="1:16" ht="33" customHeight="1">
      <c r="A312" s="55">
        <v>305</v>
      </c>
      <c r="B312" s="1">
        <v>703</v>
      </c>
      <c r="C312" s="2" t="s">
        <v>407</v>
      </c>
      <c r="D312" s="2"/>
      <c r="E312" s="41" t="s">
        <v>408</v>
      </c>
      <c r="F312" s="67">
        <f>SUM(F313)</f>
        <v>109.858</v>
      </c>
      <c r="G312" s="22"/>
    </row>
    <row r="313" spans="1:16" ht="33" customHeight="1">
      <c r="A313" s="86">
        <v>306</v>
      </c>
      <c r="B313" s="3">
        <v>703</v>
      </c>
      <c r="C313" s="4" t="s">
        <v>407</v>
      </c>
      <c r="D313" s="4" t="s">
        <v>41</v>
      </c>
      <c r="E313" s="43" t="s">
        <v>66</v>
      </c>
      <c r="F313" s="68">
        <v>109.858</v>
      </c>
      <c r="G313" s="22"/>
    </row>
    <row r="314" spans="1:16" ht="25.5" customHeight="1">
      <c r="A314" s="86">
        <v>307</v>
      </c>
      <c r="B314" s="1">
        <v>707</v>
      </c>
      <c r="C314" s="2"/>
      <c r="D314" s="2"/>
      <c r="E314" s="41" t="s">
        <v>375</v>
      </c>
      <c r="F314" s="61">
        <f>SUM(F315+F327)</f>
        <v>3705.3539999999998</v>
      </c>
      <c r="G314" s="22"/>
    </row>
    <row r="315" spans="1:16" ht="44.25" customHeight="1">
      <c r="A315" s="86">
        <v>308</v>
      </c>
      <c r="B315" s="1">
        <v>707</v>
      </c>
      <c r="C315" s="2" t="s">
        <v>157</v>
      </c>
      <c r="D315" s="2"/>
      <c r="E315" s="41" t="s">
        <v>196</v>
      </c>
      <c r="F315" s="65">
        <f>SUM(F316+F321)</f>
        <v>387.6</v>
      </c>
      <c r="G315" s="22"/>
    </row>
    <row r="316" spans="1:16" ht="83.25" customHeight="1">
      <c r="A316" s="55">
        <v>309</v>
      </c>
      <c r="B316" s="1">
        <v>707</v>
      </c>
      <c r="C316" s="2" t="s">
        <v>370</v>
      </c>
      <c r="D316" s="2"/>
      <c r="E316" s="41" t="s">
        <v>369</v>
      </c>
      <c r="F316" s="65">
        <f>SUM(F317+F319+F323+F325)</f>
        <v>263</v>
      </c>
      <c r="G316" s="22"/>
    </row>
    <row r="317" spans="1:16" s="14" customFormat="1" ht="41.25" customHeight="1">
      <c r="A317" s="86">
        <v>308</v>
      </c>
      <c r="B317" s="1">
        <v>707</v>
      </c>
      <c r="C317" s="2" t="s">
        <v>197</v>
      </c>
      <c r="D317" s="2"/>
      <c r="E317" s="41" t="s">
        <v>97</v>
      </c>
      <c r="F317" s="65">
        <f>F318</f>
        <v>20</v>
      </c>
      <c r="G317" s="22"/>
    </row>
    <row r="318" spans="1:16" ht="34.5" customHeight="1">
      <c r="A318" s="55">
        <v>309</v>
      </c>
      <c r="B318" s="3">
        <v>707</v>
      </c>
      <c r="C318" s="4" t="s">
        <v>197</v>
      </c>
      <c r="D318" s="4" t="s">
        <v>61</v>
      </c>
      <c r="E318" s="43" t="s">
        <v>251</v>
      </c>
      <c r="F318" s="66">
        <f>148-128</f>
        <v>20</v>
      </c>
      <c r="G318" s="22"/>
      <c r="H318" s="93" t="s">
        <v>367</v>
      </c>
    </row>
    <row r="319" spans="1:16" ht="44.25" customHeight="1">
      <c r="A319" s="55">
        <v>310</v>
      </c>
      <c r="B319" s="73">
        <v>707</v>
      </c>
      <c r="C319" s="29" t="s">
        <v>390</v>
      </c>
      <c r="D319" s="29"/>
      <c r="E319" s="92" t="s">
        <v>389</v>
      </c>
      <c r="F319" s="67">
        <f>SUM(F320)</f>
        <v>115</v>
      </c>
      <c r="G319" s="22"/>
      <c r="H319" s="93"/>
    </row>
    <row r="320" spans="1:16" ht="34.5" customHeight="1">
      <c r="A320" s="55">
        <v>311</v>
      </c>
      <c r="B320" s="75">
        <v>707</v>
      </c>
      <c r="C320" s="38" t="s">
        <v>390</v>
      </c>
      <c r="D320" s="38" t="s">
        <v>61</v>
      </c>
      <c r="E320" s="76" t="s">
        <v>251</v>
      </c>
      <c r="F320" s="68">
        <v>115</v>
      </c>
      <c r="G320" s="22"/>
      <c r="H320" s="93"/>
    </row>
    <row r="321" spans="1:8" ht="42" customHeight="1">
      <c r="A321" s="55">
        <v>312</v>
      </c>
      <c r="B321" s="106">
        <v>707</v>
      </c>
      <c r="C321" s="107" t="s">
        <v>429</v>
      </c>
      <c r="D321" s="107"/>
      <c r="E321" s="117" t="s">
        <v>430</v>
      </c>
      <c r="F321" s="115">
        <f>SUM(F322)</f>
        <v>124.6</v>
      </c>
      <c r="G321" s="22"/>
      <c r="H321" s="93"/>
    </row>
    <row r="322" spans="1:8" ht="34.5" customHeight="1">
      <c r="A322" s="55">
        <v>313</v>
      </c>
      <c r="B322" s="110">
        <v>707</v>
      </c>
      <c r="C322" s="111" t="s">
        <v>429</v>
      </c>
      <c r="D322" s="111" t="s">
        <v>61</v>
      </c>
      <c r="E322" s="112" t="s">
        <v>251</v>
      </c>
      <c r="F322" s="116">
        <v>124.6</v>
      </c>
      <c r="G322" s="22"/>
      <c r="H322" s="93"/>
    </row>
    <row r="323" spans="1:8" ht="77.25" customHeight="1">
      <c r="A323" s="55">
        <v>314</v>
      </c>
      <c r="B323" s="73">
        <v>707</v>
      </c>
      <c r="C323" s="29" t="s">
        <v>392</v>
      </c>
      <c r="D323" s="29"/>
      <c r="E323" s="97" t="s">
        <v>391</v>
      </c>
      <c r="F323" s="67">
        <f>SUM(F324)</f>
        <v>128</v>
      </c>
      <c r="G323" s="22"/>
      <c r="H323" s="93"/>
    </row>
    <row r="324" spans="1:8" ht="34.5" customHeight="1">
      <c r="A324" s="55">
        <v>315</v>
      </c>
      <c r="B324" s="3">
        <v>707</v>
      </c>
      <c r="C324" s="4" t="s">
        <v>392</v>
      </c>
      <c r="D324" s="4" t="s">
        <v>61</v>
      </c>
      <c r="E324" s="43" t="s">
        <v>251</v>
      </c>
      <c r="F324" s="66">
        <v>128</v>
      </c>
      <c r="G324" s="22"/>
      <c r="H324" s="93"/>
    </row>
    <row r="325" spans="1:8" ht="40.5" customHeight="1">
      <c r="A325" s="55">
        <v>316</v>
      </c>
      <c r="B325" s="1">
        <v>707</v>
      </c>
      <c r="C325" s="2" t="s">
        <v>353</v>
      </c>
      <c r="D325" s="2"/>
      <c r="E325" s="89" t="s">
        <v>352</v>
      </c>
      <c r="F325" s="65">
        <f>SUM(F326)</f>
        <v>0</v>
      </c>
      <c r="G325" s="22"/>
      <c r="H325" s="71"/>
    </row>
    <row r="326" spans="1:8" ht="27.75" customHeight="1">
      <c r="A326" s="55">
        <v>317</v>
      </c>
      <c r="B326" s="3">
        <v>707</v>
      </c>
      <c r="C326" s="4" t="s">
        <v>353</v>
      </c>
      <c r="D326" s="4" t="s">
        <v>61</v>
      </c>
      <c r="E326" s="43" t="s">
        <v>251</v>
      </c>
      <c r="F326" s="66">
        <v>0</v>
      </c>
      <c r="G326" s="22"/>
      <c r="H326" s="93" t="s">
        <v>366</v>
      </c>
    </row>
    <row r="327" spans="1:8" ht="30" customHeight="1">
      <c r="A327" s="55">
        <v>318</v>
      </c>
      <c r="B327" s="1">
        <v>707</v>
      </c>
      <c r="C327" s="2" t="s">
        <v>184</v>
      </c>
      <c r="D327" s="2"/>
      <c r="E327" s="41" t="s">
        <v>428</v>
      </c>
      <c r="F327" s="61">
        <f>SUM(F328)</f>
        <v>3317.7539999999999</v>
      </c>
      <c r="G327" s="22"/>
    </row>
    <row r="328" spans="1:8" ht="29.25" customHeight="1">
      <c r="A328" s="55">
        <v>319</v>
      </c>
      <c r="B328" s="1">
        <v>707</v>
      </c>
      <c r="C328" s="2" t="s">
        <v>355</v>
      </c>
      <c r="D328" s="2"/>
      <c r="E328" s="78" t="s">
        <v>354</v>
      </c>
      <c r="F328" s="61">
        <f>SUM(F329+F332)</f>
        <v>3317.7539999999999</v>
      </c>
      <c r="G328" s="23"/>
    </row>
    <row r="329" spans="1:8" ht="30" customHeight="1">
      <c r="A329" s="55">
        <v>320</v>
      </c>
      <c r="B329" s="1">
        <v>707</v>
      </c>
      <c r="C329" s="2" t="s">
        <v>194</v>
      </c>
      <c r="D329" s="2"/>
      <c r="E329" s="41" t="s">
        <v>95</v>
      </c>
      <c r="F329" s="67">
        <f>SUM(F330:F331)</f>
        <v>1662.0540000000001</v>
      </c>
      <c r="G329" s="22">
        <f>G334</f>
        <v>21165</v>
      </c>
    </row>
    <row r="330" spans="1:8" ht="26.25" customHeight="1">
      <c r="A330" s="55">
        <v>321</v>
      </c>
      <c r="B330" s="3">
        <v>707</v>
      </c>
      <c r="C330" s="4" t="s">
        <v>194</v>
      </c>
      <c r="D330" s="4" t="s">
        <v>41</v>
      </c>
      <c r="E330" s="43" t="s">
        <v>42</v>
      </c>
      <c r="F330" s="68">
        <f>120.759-6.171+32.474</f>
        <v>147.06199999999998</v>
      </c>
      <c r="G330" s="22"/>
      <c r="H330" s="14" t="s">
        <v>376</v>
      </c>
    </row>
    <row r="331" spans="1:8" s="13" customFormat="1" ht="35.25" customHeight="1">
      <c r="A331" s="55">
        <v>322</v>
      </c>
      <c r="B331" s="3">
        <v>707</v>
      </c>
      <c r="C331" s="4" t="s">
        <v>194</v>
      </c>
      <c r="D331" s="4" t="s">
        <v>61</v>
      </c>
      <c r="E331" s="43" t="s">
        <v>251</v>
      </c>
      <c r="F331" s="68">
        <f>1061.05+480.245+6.171-32.474</f>
        <v>1514.9920000000002</v>
      </c>
      <c r="G331" s="24"/>
    </row>
    <row r="332" spans="1:8" s="13" customFormat="1" ht="15.75" customHeight="1">
      <c r="A332" s="55">
        <v>323</v>
      </c>
      <c r="B332" s="1">
        <v>707</v>
      </c>
      <c r="C332" s="2" t="s">
        <v>195</v>
      </c>
      <c r="D332" s="2"/>
      <c r="E332" s="41" t="s">
        <v>96</v>
      </c>
      <c r="F332" s="65">
        <f>F333</f>
        <v>1655.7</v>
      </c>
      <c r="G332" s="24"/>
    </row>
    <row r="333" spans="1:8" s="13" customFormat="1" ht="32.25" customHeight="1">
      <c r="A333" s="55">
        <v>324</v>
      </c>
      <c r="B333" s="3">
        <v>707</v>
      </c>
      <c r="C333" s="4" t="s">
        <v>195</v>
      </c>
      <c r="D333" s="4" t="s">
        <v>61</v>
      </c>
      <c r="E333" s="43" t="s">
        <v>251</v>
      </c>
      <c r="F333" s="66">
        <v>1655.7</v>
      </c>
      <c r="G333" s="24"/>
    </row>
    <row r="334" spans="1:8" ht="21.75" customHeight="1">
      <c r="A334" s="55">
        <v>325</v>
      </c>
      <c r="B334" s="1">
        <v>800</v>
      </c>
      <c r="C334" s="2"/>
      <c r="D334" s="2"/>
      <c r="E334" s="44" t="s">
        <v>37</v>
      </c>
      <c r="F334" s="61">
        <f>F335</f>
        <v>26208.195999999996</v>
      </c>
      <c r="G334" s="23">
        <v>21165</v>
      </c>
    </row>
    <row r="335" spans="1:8" s="14" customFormat="1" ht="15.75" customHeight="1">
      <c r="A335" s="55">
        <v>326</v>
      </c>
      <c r="B335" s="1">
        <v>801</v>
      </c>
      <c r="C335" s="2"/>
      <c r="D335" s="2"/>
      <c r="E335" s="41" t="s">
        <v>23</v>
      </c>
      <c r="F335" s="67">
        <f>SUM(F336)</f>
        <v>26208.195999999996</v>
      </c>
      <c r="G335" s="22"/>
    </row>
    <row r="336" spans="1:8" ht="31.5" customHeight="1">
      <c r="A336" s="55">
        <v>327</v>
      </c>
      <c r="B336" s="1">
        <v>801</v>
      </c>
      <c r="C336" s="2" t="s">
        <v>198</v>
      </c>
      <c r="D336" s="4"/>
      <c r="E336" s="41" t="s">
        <v>394</v>
      </c>
      <c r="F336" s="67">
        <f>SUM(F337+F342+F344+F347+F351+F353+F355)</f>
        <v>26208.195999999996</v>
      </c>
      <c r="G336" s="22" t="e">
        <f>#REF!+G337+#REF!+#REF!+#REF!</f>
        <v>#REF!</v>
      </c>
    </row>
    <row r="337" spans="1:7" ht="30.75" customHeight="1">
      <c r="A337" s="55">
        <v>328</v>
      </c>
      <c r="B337" s="1">
        <v>801</v>
      </c>
      <c r="C337" s="2" t="s">
        <v>199</v>
      </c>
      <c r="D337" s="2"/>
      <c r="E337" s="41" t="s">
        <v>98</v>
      </c>
      <c r="F337" s="67">
        <f>SUM(F338:F341)</f>
        <v>15527.482</v>
      </c>
      <c r="G337" s="22" t="e">
        <f>#REF!+G344</f>
        <v>#REF!</v>
      </c>
    </row>
    <row r="338" spans="1:7" ht="21" customHeight="1">
      <c r="A338" s="55">
        <v>329</v>
      </c>
      <c r="B338" s="3">
        <v>801</v>
      </c>
      <c r="C338" s="4" t="s">
        <v>199</v>
      </c>
      <c r="D338" s="4" t="s">
        <v>41</v>
      </c>
      <c r="E338" s="43" t="s">
        <v>42</v>
      </c>
      <c r="F338" s="68">
        <v>11602.082</v>
      </c>
      <c r="G338" s="22"/>
    </row>
    <row r="339" spans="1:7" ht="35.25" customHeight="1">
      <c r="A339" s="55">
        <v>330</v>
      </c>
      <c r="B339" s="3">
        <v>801</v>
      </c>
      <c r="C339" s="4" t="s">
        <v>199</v>
      </c>
      <c r="D339" s="4" t="s">
        <v>61</v>
      </c>
      <c r="E339" s="43" t="s">
        <v>251</v>
      </c>
      <c r="F339" s="68">
        <f>3925.4-150-251.508</f>
        <v>3523.8920000000003</v>
      </c>
      <c r="G339" s="22"/>
    </row>
    <row r="340" spans="1:7" ht="20.25" customHeight="1">
      <c r="A340" s="55">
        <v>331</v>
      </c>
      <c r="B340" s="3">
        <v>801</v>
      </c>
      <c r="C340" s="4" t="s">
        <v>199</v>
      </c>
      <c r="D340" s="4" t="s">
        <v>388</v>
      </c>
      <c r="E340" s="43" t="s">
        <v>386</v>
      </c>
      <c r="F340" s="68">
        <v>321.50799999999998</v>
      </c>
      <c r="G340" s="22"/>
    </row>
    <row r="341" spans="1:7" ht="18" customHeight="1">
      <c r="A341" s="55">
        <v>332</v>
      </c>
      <c r="B341" s="3">
        <v>801</v>
      </c>
      <c r="C341" s="4" t="s">
        <v>199</v>
      </c>
      <c r="D341" s="4" t="s">
        <v>241</v>
      </c>
      <c r="E341" s="43" t="s">
        <v>242</v>
      </c>
      <c r="F341" s="68">
        <f>150+4.715-74.715</f>
        <v>80</v>
      </c>
      <c r="G341" s="22"/>
    </row>
    <row r="342" spans="1:7" ht="46.5" customHeight="1">
      <c r="A342" s="55">
        <v>333</v>
      </c>
      <c r="B342" s="106">
        <v>801</v>
      </c>
      <c r="C342" s="107" t="s">
        <v>432</v>
      </c>
      <c r="D342" s="107"/>
      <c r="E342" s="118" t="s">
        <v>431</v>
      </c>
      <c r="F342" s="115">
        <f>SUM(F343)</f>
        <v>175.2</v>
      </c>
      <c r="G342" s="22"/>
    </row>
    <row r="343" spans="1:7" ht="30" customHeight="1">
      <c r="A343" s="55">
        <v>334</v>
      </c>
      <c r="B343" s="110">
        <v>801</v>
      </c>
      <c r="C343" s="111" t="s">
        <v>432</v>
      </c>
      <c r="D343" s="111" t="s">
        <v>61</v>
      </c>
      <c r="E343" s="112" t="s">
        <v>251</v>
      </c>
      <c r="F343" s="116">
        <v>175.2</v>
      </c>
      <c r="G343" s="22"/>
    </row>
    <row r="344" spans="1:7" ht="45" customHeight="1">
      <c r="A344" s="55">
        <v>335</v>
      </c>
      <c r="B344" s="1">
        <v>801</v>
      </c>
      <c r="C344" s="2" t="s">
        <v>200</v>
      </c>
      <c r="D344" s="2"/>
      <c r="E344" s="41" t="s">
        <v>99</v>
      </c>
      <c r="F344" s="67">
        <f>SUM(F345:F346)</f>
        <v>3834.35</v>
      </c>
      <c r="G344" s="27" t="e">
        <f>#REF!</f>
        <v>#REF!</v>
      </c>
    </row>
    <row r="345" spans="1:7" s="13" customFormat="1" ht="18.75" customHeight="1">
      <c r="A345" s="55">
        <v>336</v>
      </c>
      <c r="B345" s="3">
        <v>801</v>
      </c>
      <c r="C345" s="4" t="s">
        <v>200</v>
      </c>
      <c r="D345" s="4" t="s">
        <v>41</v>
      </c>
      <c r="E345" s="43" t="s">
        <v>42</v>
      </c>
      <c r="F345" s="68">
        <v>3270.6</v>
      </c>
      <c r="G345" s="33"/>
    </row>
    <row r="346" spans="1:7" ht="38.25">
      <c r="A346" s="55">
        <v>337</v>
      </c>
      <c r="B346" s="3">
        <v>801</v>
      </c>
      <c r="C346" s="4" t="s">
        <v>200</v>
      </c>
      <c r="D346" s="4" t="s">
        <v>61</v>
      </c>
      <c r="E346" s="43" t="s">
        <v>251</v>
      </c>
      <c r="F346" s="68">
        <v>563.75</v>
      </c>
      <c r="G346" s="27"/>
    </row>
    <row r="347" spans="1:7" s="13" customFormat="1" ht="41.25" customHeight="1">
      <c r="A347" s="86">
        <v>338</v>
      </c>
      <c r="B347" s="1">
        <v>801</v>
      </c>
      <c r="C347" s="2" t="s">
        <v>201</v>
      </c>
      <c r="D347" s="4"/>
      <c r="E347" s="41" t="s">
        <v>100</v>
      </c>
      <c r="F347" s="61">
        <f>SUM(F348:F350)</f>
        <v>2247.029</v>
      </c>
      <c r="G347" s="33"/>
    </row>
    <row r="348" spans="1:7" s="14" customFormat="1">
      <c r="A348" s="55">
        <v>339</v>
      </c>
      <c r="B348" s="3">
        <v>801</v>
      </c>
      <c r="C348" s="4" t="s">
        <v>201</v>
      </c>
      <c r="D348" s="4" t="s">
        <v>41</v>
      </c>
      <c r="E348" s="43" t="s">
        <v>66</v>
      </c>
      <c r="F348" s="62">
        <v>1263.1489999999999</v>
      </c>
      <c r="G348" s="27"/>
    </row>
    <row r="349" spans="1:7" s="13" customFormat="1" ht="39" customHeight="1">
      <c r="A349" s="55">
        <v>340</v>
      </c>
      <c r="B349" s="3">
        <v>801</v>
      </c>
      <c r="C349" s="4" t="s">
        <v>201</v>
      </c>
      <c r="D349" s="4" t="s">
        <v>61</v>
      </c>
      <c r="E349" s="43" t="s">
        <v>251</v>
      </c>
      <c r="F349" s="62">
        <v>981.88</v>
      </c>
      <c r="G349" s="33"/>
    </row>
    <row r="350" spans="1:7" s="13" customFormat="1">
      <c r="A350" s="55">
        <v>341</v>
      </c>
      <c r="B350" s="3">
        <v>801</v>
      </c>
      <c r="C350" s="4" t="s">
        <v>201</v>
      </c>
      <c r="D350" s="4" t="s">
        <v>241</v>
      </c>
      <c r="E350" s="43" t="s">
        <v>242</v>
      </c>
      <c r="F350" s="62">
        <v>2</v>
      </c>
      <c r="G350" s="33"/>
    </row>
    <row r="351" spans="1:7" s="13" customFormat="1" ht="38.25">
      <c r="A351" s="55">
        <v>342</v>
      </c>
      <c r="B351" s="1">
        <v>801</v>
      </c>
      <c r="C351" s="2" t="s">
        <v>202</v>
      </c>
      <c r="D351" s="4"/>
      <c r="E351" s="41" t="s">
        <v>101</v>
      </c>
      <c r="F351" s="61">
        <f>F352</f>
        <v>200</v>
      </c>
      <c r="G351" s="33"/>
    </row>
    <row r="352" spans="1:7" ht="28.5" customHeight="1">
      <c r="A352" s="55">
        <v>343</v>
      </c>
      <c r="B352" s="3">
        <v>801</v>
      </c>
      <c r="C352" s="4" t="s">
        <v>202</v>
      </c>
      <c r="D352" s="4" t="s">
        <v>61</v>
      </c>
      <c r="E352" s="43" t="s">
        <v>251</v>
      </c>
      <c r="F352" s="62">
        <f>450-250</f>
        <v>200</v>
      </c>
      <c r="G352" s="22" t="e">
        <f>#REF!+G353+#REF!+#REF!</f>
        <v>#REF!</v>
      </c>
    </row>
    <row r="353" spans="1:9" ht="20.25" customHeight="1">
      <c r="A353" s="55">
        <v>344</v>
      </c>
      <c r="B353" s="1">
        <v>801</v>
      </c>
      <c r="C353" s="2" t="s">
        <v>203</v>
      </c>
      <c r="D353" s="4"/>
      <c r="E353" s="41" t="s">
        <v>102</v>
      </c>
      <c r="F353" s="61">
        <f>F354</f>
        <v>395.33600000000001</v>
      </c>
      <c r="G353" s="22" t="e">
        <f>G354</f>
        <v>#REF!</v>
      </c>
    </row>
    <row r="354" spans="1:9" ht="31.5" customHeight="1">
      <c r="A354" s="55">
        <v>345</v>
      </c>
      <c r="B354" s="3">
        <v>801</v>
      </c>
      <c r="C354" s="4" t="s">
        <v>203</v>
      </c>
      <c r="D354" s="4" t="s">
        <v>61</v>
      </c>
      <c r="E354" s="43" t="s">
        <v>251</v>
      </c>
      <c r="F354" s="62">
        <f>370.336+25</f>
        <v>395.33600000000001</v>
      </c>
      <c r="G354" s="22" t="e">
        <f>#REF!</f>
        <v>#REF!</v>
      </c>
    </row>
    <row r="355" spans="1:9" ht="31.5" customHeight="1">
      <c r="A355" s="55">
        <v>346</v>
      </c>
      <c r="B355" s="1">
        <v>801</v>
      </c>
      <c r="C355" s="2" t="s">
        <v>295</v>
      </c>
      <c r="D355" s="2"/>
      <c r="E355" s="41" t="s">
        <v>296</v>
      </c>
      <c r="F355" s="61">
        <f>SUM(F356)</f>
        <v>3828.799</v>
      </c>
      <c r="G355" s="22"/>
    </row>
    <row r="356" spans="1:9" ht="24.75" customHeight="1">
      <c r="A356" s="55">
        <v>347</v>
      </c>
      <c r="B356" s="3">
        <v>801</v>
      </c>
      <c r="C356" s="4" t="s">
        <v>295</v>
      </c>
      <c r="D356" s="4" t="s">
        <v>41</v>
      </c>
      <c r="E356" s="43" t="s">
        <v>66</v>
      </c>
      <c r="F356" s="62">
        <v>3828.799</v>
      </c>
      <c r="G356" s="22"/>
    </row>
    <row r="357" spans="1:9" ht="16.5" customHeight="1">
      <c r="A357" s="55">
        <v>348</v>
      </c>
      <c r="B357" s="73">
        <v>1000</v>
      </c>
      <c r="C357" s="29"/>
      <c r="D357" s="29"/>
      <c r="E357" s="90" t="s">
        <v>24</v>
      </c>
      <c r="F357" s="67">
        <f>SUM(F358+F362+F392)</f>
        <v>34739.299999999996</v>
      </c>
      <c r="G357" s="23"/>
    </row>
    <row r="358" spans="1:9" ht="15.75" customHeight="1">
      <c r="A358" s="55">
        <v>349</v>
      </c>
      <c r="B358" s="1">
        <v>1001</v>
      </c>
      <c r="C358" s="2"/>
      <c r="D358" s="2"/>
      <c r="E358" s="41" t="s">
        <v>29</v>
      </c>
      <c r="F358" s="61">
        <f>SUM(F359)</f>
        <v>1947</v>
      </c>
      <c r="G358" s="22" t="e">
        <f>#REF!</f>
        <v>#REF!</v>
      </c>
    </row>
    <row r="359" spans="1:9" ht="42" customHeight="1">
      <c r="A359" s="55">
        <v>350</v>
      </c>
      <c r="B359" s="1">
        <v>1001</v>
      </c>
      <c r="C359" s="2" t="s">
        <v>137</v>
      </c>
      <c r="D359" s="2"/>
      <c r="E359" s="41" t="s">
        <v>356</v>
      </c>
      <c r="F359" s="61">
        <f>F360</f>
        <v>1947</v>
      </c>
      <c r="G359" s="22"/>
    </row>
    <row r="360" spans="1:9" s="13" customFormat="1" ht="63.75" customHeight="1">
      <c r="A360" s="55">
        <v>351</v>
      </c>
      <c r="B360" s="73">
        <v>1001</v>
      </c>
      <c r="C360" s="29" t="s">
        <v>205</v>
      </c>
      <c r="D360" s="2"/>
      <c r="E360" s="42" t="s">
        <v>103</v>
      </c>
      <c r="F360" s="61">
        <f>F361</f>
        <v>1947</v>
      </c>
      <c r="G360" s="24"/>
      <c r="H360" s="14" t="s">
        <v>378</v>
      </c>
      <c r="I360" s="14"/>
    </row>
    <row r="361" spans="1:9" ht="29.25" customHeight="1">
      <c r="A361" s="55">
        <v>352</v>
      </c>
      <c r="B361" s="75">
        <v>1001</v>
      </c>
      <c r="C361" s="38" t="s">
        <v>205</v>
      </c>
      <c r="D361" s="10" t="s">
        <v>45</v>
      </c>
      <c r="E361" s="43" t="s">
        <v>46</v>
      </c>
      <c r="F361" s="62">
        <v>1947</v>
      </c>
      <c r="G361" s="22" t="e">
        <f>G362+#REF!</f>
        <v>#REF!</v>
      </c>
    </row>
    <row r="362" spans="1:9" s="13" customFormat="1" ht="12.75" customHeight="1">
      <c r="A362" s="55">
        <v>353</v>
      </c>
      <c r="B362" s="1">
        <v>1003</v>
      </c>
      <c r="C362" s="29"/>
      <c r="D362" s="2"/>
      <c r="E362" s="41" t="s">
        <v>26</v>
      </c>
      <c r="F362" s="61">
        <f>SUM(F363+F375+F379+F382+F386+F389)</f>
        <v>30426.899999999998</v>
      </c>
      <c r="G362" s="24">
        <f>G364</f>
        <v>0</v>
      </c>
    </row>
    <row r="363" spans="1:9" s="14" customFormat="1" ht="39.75" customHeight="1">
      <c r="A363" s="18">
        <v>354</v>
      </c>
      <c r="B363" s="1">
        <v>1003</v>
      </c>
      <c r="C363" s="2" t="s">
        <v>206</v>
      </c>
      <c r="D363" s="2"/>
      <c r="E363" s="41" t="s">
        <v>207</v>
      </c>
      <c r="F363" s="67">
        <f>SUM(F364+F367+F370+F373)</f>
        <v>30381.399999999998</v>
      </c>
      <c r="G363" s="22"/>
    </row>
    <row r="364" spans="1:9" ht="134.25" customHeight="1">
      <c r="A364" s="18">
        <v>355</v>
      </c>
      <c r="B364" s="1">
        <v>1003</v>
      </c>
      <c r="C364" s="2" t="s">
        <v>209</v>
      </c>
      <c r="D364" s="4"/>
      <c r="E364" s="41" t="s">
        <v>106</v>
      </c>
      <c r="F364" s="67">
        <f>SUM(F365:F366)</f>
        <v>20270</v>
      </c>
      <c r="G364" s="23"/>
    </row>
    <row r="365" spans="1:9" ht="33" customHeight="1">
      <c r="A365" s="55">
        <v>356</v>
      </c>
      <c r="B365" s="3">
        <v>1003</v>
      </c>
      <c r="C365" s="4" t="s">
        <v>209</v>
      </c>
      <c r="D365" s="4" t="s">
        <v>61</v>
      </c>
      <c r="E365" s="43" t="s">
        <v>251</v>
      </c>
      <c r="F365" s="68">
        <v>270</v>
      </c>
      <c r="G365" s="23"/>
    </row>
    <row r="366" spans="1:9" ht="19.5" customHeight="1">
      <c r="A366" s="55">
        <v>357</v>
      </c>
      <c r="B366" s="3">
        <v>1003</v>
      </c>
      <c r="C366" s="4" t="s">
        <v>209</v>
      </c>
      <c r="D366" s="4" t="s">
        <v>43</v>
      </c>
      <c r="E366" s="43" t="s">
        <v>44</v>
      </c>
      <c r="F366" s="68">
        <v>20000</v>
      </c>
      <c r="G366" s="23"/>
    </row>
    <row r="367" spans="1:9" ht="129" customHeight="1">
      <c r="A367" s="86">
        <v>358</v>
      </c>
      <c r="B367" s="1">
        <v>1003</v>
      </c>
      <c r="C367" s="2" t="s">
        <v>208</v>
      </c>
      <c r="D367" s="4"/>
      <c r="E367" s="41" t="s">
        <v>104</v>
      </c>
      <c r="F367" s="61">
        <f>F369+F368</f>
        <v>3869</v>
      </c>
      <c r="G367" s="23"/>
    </row>
    <row r="368" spans="1:9" ht="28.5" customHeight="1">
      <c r="A368" s="86">
        <v>359</v>
      </c>
      <c r="B368" s="3">
        <v>1003</v>
      </c>
      <c r="C368" s="4" t="s">
        <v>208</v>
      </c>
      <c r="D368" s="4" t="s">
        <v>61</v>
      </c>
      <c r="E368" s="43" t="s">
        <v>251</v>
      </c>
      <c r="F368" s="68">
        <v>45</v>
      </c>
      <c r="G368" s="22"/>
    </row>
    <row r="369" spans="1:7" s="14" customFormat="1" ht="16.5" customHeight="1">
      <c r="A369" s="55">
        <v>360</v>
      </c>
      <c r="B369" s="3">
        <v>1003</v>
      </c>
      <c r="C369" s="4" t="s">
        <v>208</v>
      </c>
      <c r="D369" s="4" t="s">
        <v>43</v>
      </c>
      <c r="E369" s="43" t="s">
        <v>44</v>
      </c>
      <c r="F369" s="68">
        <v>3824</v>
      </c>
      <c r="G369" s="22"/>
    </row>
    <row r="370" spans="1:7" ht="130.5" customHeight="1">
      <c r="A370" s="55">
        <v>361</v>
      </c>
      <c r="B370" s="1">
        <v>1003</v>
      </c>
      <c r="C370" s="29" t="s">
        <v>220</v>
      </c>
      <c r="D370" s="4"/>
      <c r="E370" s="41" t="s">
        <v>105</v>
      </c>
      <c r="F370" s="67">
        <f>SUM(F371:F372)</f>
        <v>6237.6</v>
      </c>
      <c r="G370" s="23"/>
    </row>
    <row r="371" spans="1:7" ht="37.5" customHeight="1">
      <c r="A371" s="55">
        <v>362</v>
      </c>
      <c r="B371" s="3">
        <v>1003</v>
      </c>
      <c r="C371" s="38" t="s">
        <v>220</v>
      </c>
      <c r="D371" s="4" t="s">
        <v>61</v>
      </c>
      <c r="E371" s="43" t="s">
        <v>251</v>
      </c>
      <c r="F371" s="68">
        <v>72.099999999999994</v>
      </c>
      <c r="G371" s="23"/>
    </row>
    <row r="372" spans="1:7" ht="16.5" customHeight="1">
      <c r="A372" s="55">
        <v>363</v>
      </c>
      <c r="B372" s="3">
        <v>1003</v>
      </c>
      <c r="C372" s="4" t="s">
        <v>220</v>
      </c>
      <c r="D372" s="4" t="s">
        <v>43</v>
      </c>
      <c r="E372" s="43" t="s">
        <v>44</v>
      </c>
      <c r="F372" s="68">
        <v>6165.5</v>
      </c>
      <c r="G372" s="23"/>
    </row>
    <row r="373" spans="1:7" ht="134.25" customHeight="1">
      <c r="A373" s="55">
        <v>364</v>
      </c>
      <c r="B373" s="73">
        <v>1003</v>
      </c>
      <c r="C373" s="29" t="s">
        <v>400</v>
      </c>
      <c r="D373" s="29"/>
      <c r="E373" s="103" t="s">
        <v>399</v>
      </c>
      <c r="F373" s="67">
        <f>SUM(F374)</f>
        <v>4.8</v>
      </c>
      <c r="G373" s="23"/>
    </row>
    <row r="374" spans="1:7" ht="16.5" customHeight="1">
      <c r="A374" s="18">
        <v>365</v>
      </c>
      <c r="B374" s="75">
        <v>1003</v>
      </c>
      <c r="C374" s="38" t="s">
        <v>400</v>
      </c>
      <c r="D374" s="38" t="s">
        <v>43</v>
      </c>
      <c r="E374" s="76" t="s">
        <v>44</v>
      </c>
      <c r="F374" s="68">
        <v>4.8</v>
      </c>
      <c r="G374" s="23"/>
    </row>
    <row r="375" spans="1:7" ht="38.25">
      <c r="A375" s="18">
        <v>366</v>
      </c>
      <c r="B375" s="1">
        <v>1003</v>
      </c>
      <c r="C375" s="34" t="s">
        <v>210</v>
      </c>
      <c r="D375" s="4"/>
      <c r="E375" s="41" t="s">
        <v>211</v>
      </c>
      <c r="F375" s="67">
        <f>SUM(F376)</f>
        <v>10.500000000000011</v>
      </c>
      <c r="G375" s="23"/>
    </row>
    <row r="376" spans="1:7" ht="42.75" customHeight="1">
      <c r="A376" s="72">
        <v>367</v>
      </c>
      <c r="B376" s="1">
        <v>1003</v>
      </c>
      <c r="C376" s="47" t="s">
        <v>212</v>
      </c>
      <c r="D376" s="4"/>
      <c r="E376" s="78" t="s">
        <v>357</v>
      </c>
      <c r="F376" s="67">
        <f>F377+F378</f>
        <v>10.500000000000011</v>
      </c>
      <c r="G376" s="23"/>
    </row>
    <row r="377" spans="1:7" ht="14.25" customHeight="1">
      <c r="A377" s="72">
        <v>368</v>
      </c>
      <c r="B377" s="3">
        <v>1003</v>
      </c>
      <c r="C377" s="49" t="s">
        <v>212</v>
      </c>
      <c r="D377" s="10" t="s">
        <v>43</v>
      </c>
      <c r="E377" s="43" t="s">
        <v>44</v>
      </c>
      <c r="F377" s="62">
        <v>7.2</v>
      </c>
      <c r="G377" s="23"/>
    </row>
    <row r="378" spans="1:7" ht="42" customHeight="1">
      <c r="A378" s="86">
        <v>369</v>
      </c>
      <c r="B378" s="3">
        <v>1003</v>
      </c>
      <c r="C378" s="49" t="s">
        <v>212</v>
      </c>
      <c r="D378" s="4" t="s">
        <v>61</v>
      </c>
      <c r="E378" s="43" t="s">
        <v>251</v>
      </c>
      <c r="F378" s="62">
        <f>133.3-130</f>
        <v>3.3000000000000114</v>
      </c>
      <c r="G378" s="23"/>
    </row>
    <row r="379" spans="1:7" ht="38.25">
      <c r="A379" s="55">
        <v>370</v>
      </c>
      <c r="B379" s="1">
        <v>1003</v>
      </c>
      <c r="C379" s="47" t="s">
        <v>214</v>
      </c>
      <c r="D379" s="4"/>
      <c r="E379" s="41" t="s">
        <v>213</v>
      </c>
      <c r="F379" s="61">
        <f>SUM(F380)</f>
        <v>0</v>
      </c>
      <c r="G379" s="23"/>
    </row>
    <row r="380" spans="1:7" ht="42" customHeight="1">
      <c r="A380" s="55">
        <v>371</v>
      </c>
      <c r="B380" s="1">
        <v>1003</v>
      </c>
      <c r="C380" s="47" t="s">
        <v>215</v>
      </c>
      <c r="D380" s="4"/>
      <c r="E380" s="41" t="s">
        <v>124</v>
      </c>
      <c r="F380" s="61">
        <f>F381</f>
        <v>0</v>
      </c>
      <c r="G380" s="23"/>
    </row>
    <row r="381" spans="1:7" ht="25.5">
      <c r="A381" s="18">
        <v>372</v>
      </c>
      <c r="B381" s="3">
        <v>1003</v>
      </c>
      <c r="C381" s="49" t="s">
        <v>215</v>
      </c>
      <c r="D381" s="4" t="s">
        <v>45</v>
      </c>
      <c r="E381" s="43" t="s">
        <v>46</v>
      </c>
      <c r="F381" s="62">
        <v>0</v>
      </c>
      <c r="G381" s="23"/>
    </row>
    <row r="382" spans="1:7" ht="38.25">
      <c r="A382" s="18">
        <v>373</v>
      </c>
      <c r="B382" s="1">
        <v>1003</v>
      </c>
      <c r="C382" s="47" t="s">
        <v>363</v>
      </c>
      <c r="D382" s="2"/>
      <c r="E382" s="41" t="s">
        <v>358</v>
      </c>
      <c r="F382" s="61">
        <f>SUM(F383)</f>
        <v>0</v>
      </c>
      <c r="G382" s="23"/>
    </row>
    <row r="383" spans="1:7" ht="51">
      <c r="A383" s="18">
        <v>374</v>
      </c>
      <c r="B383" s="1">
        <v>1003</v>
      </c>
      <c r="C383" s="47" t="s">
        <v>362</v>
      </c>
      <c r="D383" s="2"/>
      <c r="E383" s="41" t="s">
        <v>359</v>
      </c>
      <c r="F383" s="61">
        <f>SUM(F384)</f>
        <v>0</v>
      </c>
      <c r="G383" s="23"/>
    </row>
    <row r="384" spans="1:7" ht="25.5">
      <c r="A384" s="18">
        <v>375</v>
      </c>
      <c r="B384" s="1">
        <v>1003</v>
      </c>
      <c r="C384" s="47" t="s">
        <v>361</v>
      </c>
      <c r="D384" s="2"/>
      <c r="E384" s="41" t="s">
        <v>360</v>
      </c>
      <c r="F384" s="61">
        <f>SUM(F385)</f>
        <v>0</v>
      </c>
      <c r="G384" s="23"/>
    </row>
    <row r="385" spans="1:7" ht="29.25" customHeight="1">
      <c r="A385" s="55">
        <v>376</v>
      </c>
      <c r="B385" s="3">
        <v>1003</v>
      </c>
      <c r="C385" s="49" t="s">
        <v>361</v>
      </c>
      <c r="D385" s="4" t="s">
        <v>45</v>
      </c>
      <c r="E385" s="43" t="s">
        <v>46</v>
      </c>
      <c r="F385" s="62">
        <v>0</v>
      </c>
      <c r="G385" s="23"/>
    </row>
    <row r="386" spans="1:7" ht="28.5" customHeight="1">
      <c r="A386" s="55">
        <v>377</v>
      </c>
      <c r="B386" s="73">
        <v>1003</v>
      </c>
      <c r="C386" s="96" t="s">
        <v>382</v>
      </c>
      <c r="D386" s="29"/>
      <c r="E386" s="97" t="s">
        <v>379</v>
      </c>
      <c r="F386" s="67">
        <f>SUM(F387)</f>
        <v>15</v>
      </c>
      <c r="G386" s="23"/>
    </row>
    <row r="387" spans="1:7" ht="29.25" customHeight="1">
      <c r="A387" s="55">
        <v>378</v>
      </c>
      <c r="B387" s="73">
        <v>1003</v>
      </c>
      <c r="C387" s="96" t="s">
        <v>381</v>
      </c>
      <c r="D387" s="29"/>
      <c r="E387" s="98" t="s">
        <v>380</v>
      </c>
      <c r="F387" s="67">
        <f>SUM(F388)</f>
        <v>15</v>
      </c>
      <c r="G387" s="23"/>
    </row>
    <row r="388" spans="1:7" ht="29.25" customHeight="1">
      <c r="A388" s="18">
        <v>379</v>
      </c>
      <c r="B388" s="75">
        <v>1003</v>
      </c>
      <c r="C388" s="99" t="s">
        <v>381</v>
      </c>
      <c r="D388" s="38" t="s">
        <v>61</v>
      </c>
      <c r="E388" s="76" t="s">
        <v>251</v>
      </c>
      <c r="F388" s="68">
        <v>15</v>
      </c>
      <c r="G388" s="23"/>
    </row>
    <row r="389" spans="1:7" ht="22.5" customHeight="1">
      <c r="A389" s="18">
        <v>380</v>
      </c>
      <c r="B389" s="1">
        <v>1003</v>
      </c>
      <c r="C389" s="47" t="s">
        <v>130</v>
      </c>
      <c r="D389" s="2"/>
      <c r="E389" s="45" t="s">
        <v>58</v>
      </c>
      <c r="F389" s="61">
        <f>SUM(F390)</f>
        <v>20</v>
      </c>
      <c r="G389" s="23"/>
    </row>
    <row r="390" spans="1:7" ht="79.5" customHeight="1">
      <c r="A390" s="18">
        <v>381</v>
      </c>
      <c r="B390" s="35">
        <v>1003</v>
      </c>
      <c r="C390" s="47" t="s">
        <v>223</v>
      </c>
      <c r="D390" s="47"/>
      <c r="E390" s="54" t="s">
        <v>125</v>
      </c>
      <c r="F390" s="61">
        <f>SUM(F391)</f>
        <v>20</v>
      </c>
      <c r="G390" s="23"/>
    </row>
    <row r="391" spans="1:7" ht="43.5" customHeight="1">
      <c r="A391" s="18">
        <v>382</v>
      </c>
      <c r="B391" s="36">
        <v>1003</v>
      </c>
      <c r="C391" s="49" t="s">
        <v>223</v>
      </c>
      <c r="D391" s="49" t="s">
        <v>50</v>
      </c>
      <c r="E391" s="43" t="s">
        <v>253</v>
      </c>
      <c r="F391" s="62">
        <v>20</v>
      </c>
      <c r="G391" s="23"/>
    </row>
    <row r="392" spans="1:7" s="14" customFormat="1">
      <c r="A392" s="18">
        <v>383</v>
      </c>
      <c r="B392" s="1">
        <v>1006</v>
      </c>
      <c r="C392" s="10"/>
      <c r="D392" s="8"/>
      <c r="E392" s="41" t="s">
        <v>38</v>
      </c>
      <c r="F392" s="61">
        <f>SUM(F393)</f>
        <v>2365.4</v>
      </c>
      <c r="G392" s="22"/>
    </row>
    <row r="393" spans="1:7" ht="32.25" customHeight="1">
      <c r="A393" s="18">
        <v>384</v>
      </c>
      <c r="B393" s="1">
        <v>1006</v>
      </c>
      <c r="C393" s="2" t="s">
        <v>206</v>
      </c>
      <c r="D393" s="2"/>
      <c r="E393" s="41" t="s">
        <v>207</v>
      </c>
      <c r="F393" s="61">
        <f>SUM(F394+F397)</f>
        <v>2365.4</v>
      </c>
      <c r="G393" s="22" t="e">
        <f>G394+G399+G420</f>
        <v>#REF!</v>
      </c>
    </row>
    <row r="394" spans="1:7" ht="122.25" customHeight="1">
      <c r="A394" s="18">
        <v>385</v>
      </c>
      <c r="B394" s="1">
        <v>1006</v>
      </c>
      <c r="C394" s="2" t="s">
        <v>209</v>
      </c>
      <c r="D394" s="2"/>
      <c r="E394" s="41" t="s">
        <v>108</v>
      </c>
      <c r="F394" s="67">
        <f>SUM(F395:F396)</f>
        <v>1955</v>
      </c>
      <c r="G394" s="22" t="e">
        <f>G395</f>
        <v>#REF!</v>
      </c>
    </row>
    <row r="395" spans="1:7" ht="29.25" customHeight="1">
      <c r="A395" s="18">
        <v>386</v>
      </c>
      <c r="B395" s="3">
        <v>1006</v>
      </c>
      <c r="C395" s="4" t="s">
        <v>209</v>
      </c>
      <c r="D395" s="4" t="s">
        <v>47</v>
      </c>
      <c r="E395" s="43" t="s">
        <v>252</v>
      </c>
      <c r="F395" s="68">
        <v>1174</v>
      </c>
      <c r="G395" s="22" t="e">
        <f>G396</f>
        <v>#REF!</v>
      </c>
    </row>
    <row r="396" spans="1:7" ht="27" customHeight="1">
      <c r="A396" s="18">
        <v>387</v>
      </c>
      <c r="B396" s="3">
        <v>1006</v>
      </c>
      <c r="C396" s="4" t="s">
        <v>209</v>
      </c>
      <c r="D396" s="4" t="s">
        <v>61</v>
      </c>
      <c r="E396" s="43" t="s">
        <v>251</v>
      </c>
      <c r="F396" s="68">
        <v>781</v>
      </c>
      <c r="G396" s="22" t="e">
        <f>#REF!</f>
        <v>#REF!</v>
      </c>
    </row>
    <row r="397" spans="1:7" ht="131.25" customHeight="1">
      <c r="A397" s="18">
        <v>388</v>
      </c>
      <c r="B397" s="1">
        <v>1006</v>
      </c>
      <c r="C397" s="29" t="s">
        <v>220</v>
      </c>
      <c r="D397" s="2"/>
      <c r="E397" s="41" t="s">
        <v>107</v>
      </c>
      <c r="F397" s="67">
        <f>SUM(F398:F399)</f>
        <v>410.4</v>
      </c>
      <c r="G397" s="22"/>
    </row>
    <row r="398" spans="1:7" ht="17.25" customHeight="1">
      <c r="A398" s="18">
        <v>389</v>
      </c>
      <c r="B398" s="3">
        <v>1006</v>
      </c>
      <c r="C398" s="38" t="s">
        <v>220</v>
      </c>
      <c r="D398" s="4" t="s">
        <v>47</v>
      </c>
      <c r="E398" s="43" t="s">
        <v>252</v>
      </c>
      <c r="F398" s="68">
        <v>260.39999999999998</v>
      </c>
      <c r="G398" s="22"/>
    </row>
    <row r="399" spans="1:7" ht="25.5" customHeight="1">
      <c r="A399" s="18">
        <v>390</v>
      </c>
      <c r="B399" s="3">
        <v>1006</v>
      </c>
      <c r="C399" s="38" t="s">
        <v>220</v>
      </c>
      <c r="D399" s="4" t="s">
        <v>61</v>
      </c>
      <c r="E399" s="43" t="s">
        <v>251</v>
      </c>
      <c r="F399" s="68">
        <v>150</v>
      </c>
      <c r="G399" s="22" t="e">
        <f>G400+#REF!+#REF!+G407+#REF!+#REF!+#REF!</f>
        <v>#REF!</v>
      </c>
    </row>
    <row r="400" spans="1:7" ht="21.75" customHeight="1">
      <c r="A400" s="18">
        <v>391</v>
      </c>
      <c r="B400" s="1">
        <v>1100</v>
      </c>
      <c r="C400" s="8"/>
      <c r="D400" s="8"/>
      <c r="E400" s="41" t="s">
        <v>34</v>
      </c>
      <c r="F400" s="61">
        <f>SUM(F401)</f>
        <v>8836.6539999999986</v>
      </c>
      <c r="G400" s="22" t="e">
        <f>#REF!+#REF!</f>
        <v>#REF!</v>
      </c>
    </row>
    <row r="401" spans="1:8" ht="21.75" customHeight="1">
      <c r="A401" s="18">
        <v>392</v>
      </c>
      <c r="B401" s="1">
        <v>1102</v>
      </c>
      <c r="C401" s="8"/>
      <c r="D401" s="8"/>
      <c r="E401" s="41" t="s">
        <v>231</v>
      </c>
      <c r="F401" s="61">
        <f>SUM(F402)</f>
        <v>8836.6539999999986</v>
      </c>
      <c r="G401" s="22"/>
    </row>
    <row r="402" spans="1:8" ht="47.25" customHeight="1">
      <c r="A402" s="18">
        <v>393</v>
      </c>
      <c r="B402" s="1">
        <v>1102</v>
      </c>
      <c r="C402" s="2" t="s">
        <v>157</v>
      </c>
      <c r="D402" s="2"/>
      <c r="E402" s="41" t="s">
        <v>196</v>
      </c>
      <c r="F402" s="61">
        <f>SUM(F403+F405+F410)</f>
        <v>8836.6539999999986</v>
      </c>
      <c r="G402" s="24">
        <v>14541</v>
      </c>
    </row>
    <row r="403" spans="1:8" ht="28.5" customHeight="1">
      <c r="A403" s="18">
        <v>394</v>
      </c>
      <c r="B403" s="1">
        <v>1102</v>
      </c>
      <c r="C403" s="2" t="s">
        <v>226</v>
      </c>
      <c r="D403" s="2"/>
      <c r="E403" s="53" t="s">
        <v>123</v>
      </c>
      <c r="F403" s="61">
        <f>SUM(F404)</f>
        <v>70</v>
      </c>
      <c r="G403" s="24"/>
    </row>
    <row r="404" spans="1:8" ht="35.25" customHeight="1">
      <c r="A404" s="55">
        <v>395</v>
      </c>
      <c r="B404" s="3">
        <v>1102</v>
      </c>
      <c r="C404" s="4" t="s">
        <v>226</v>
      </c>
      <c r="D404" s="4" t="s">
        <v>61</v>
      </c>
      <c r="E404" s="43" t="s">
        <v>251</v>
      </c>
      <c r="F404" s="68">
        <v>70</v>
      </c>
      <c r="G404" s="24"/>
    </row>
    <row r="405" spans="1:8" ht="30.75" customHeight="1">
      <c r="A405" s="18">
        <v>396</v>
      </c>
      <c r="B405" s="1">
        <v>1102</v>
      </c>
      <c r="C405" s="2" t="s">
        <v>227</v>
      </c>
      <c r="D405" s="2"/>
      <c r="E405" s="41" t="s">
        <v>110</v>
      </c>
      <c r="F405" s="67">
        <f>SUM(F406:F409)</f>
        <v>8730.1539999999986</v>
      </c>
      <c r="G405" s="23">
        <v>7823</v>
      </c>
    </row>
    <row r="406" spans="1:8" ht="24" customHeight="1">
      <c r="A406" s="18">
        <v>397</v>
      </c>
      <c r="B406" s="3">
        <v>1102</v>
      </c>
      <c r="C406" s="4" t="s">
        <v>227</v>
      </c>
      <c r="D406" s="4" t="s">
        <v>41</v>
      </c>
      <c r="E406" s="43" t="s">
        <v>66</v>
      </c>
      <c r="F406" s="94">
        <f>3941.627+29.573</f>
        <v>3971.2</v>
      </c>
      <c r="G406" s="23"/>
    </row>
    <row r="407" spans="1:8" ht="27.75" customHeight="1">
      <c r="A407" s="18">
        <v>398</v>
      </c>
      <c r="B407" s="3">
        <v>1102</v>
      </c>
      <c r="C407" s="4" t="s">
        <v>227</v>
      </c>
      <c r="D407" s="4" t="s">
        <v>61</v>
      </c>
      <c r="E407" s="43" t="s">
        <v>109</v>
      </c>
      <c r="F407" s="94">
        <f>4694.373-29.573-347.849</f>
        <v>4316.9509999999991</v>
      </c>
      <c r="G407" s="27" t="e">
        <f>#REF!</f>
        <v>#REF!</v>
      </c>
    </row>
    <row r="408" spans="1:8" ht="16.5" customHeight="1">
      <c r="A408" s="18">
        <v>399</v>
      </c>
      <c r="B408" s="3">
        <v>1102</v>
      </c>
      <c r="C408" s="4" t="s">
        <v>227</v>
      </c>
      <c r="D408" s="4" t="s">
        <v>388</v>
      </c>
      <c r="E408" s="43" t="s">
        <v>386</v>
      </c>
      <c r="F408" s="94">
        <v>413.95600000000002</v>
      </c>
      <c r="G408" s="27"/>
    </row>
    <row r="409" spans="1:8" ht="21" customHeight="1">
      <c r="A409" s="18">
        <v>400</v>
      </c>
      <c r="B409" s="3">
        <v>1102</v>
      </c>
      <c r="C409" s="4" t="s">
        <v>227</v>
      </c>
      <c r="D409" s="4" t="s">
        <v>241</v>
      </c>
      <c r="E409" s="43" t="s">
        <v>242</v>
      </c>
      <c r="F409" s="94">
        <f>25-4+7.047</f>
        <v>28.047000000000001</v>
      </c>
      <c r="G409" s="27"/>
    </row>
    <row r="410" spans="1:8" ht="28.5" customHeight="1">
      <c r="A410" s="18">
        <v>401</v>
      </c>
      <c r="B410" s="1">
        <v>1102</v>
      </c>
      <c r="C410" s="2" t="s">
        <v>409</v>
      </c>
      <c r="D410" s="2"/>
      <c r="E410" s="41" t="s">
        <v>408</v>
      </c>
      <c r="F410" s="104">
        <f>SUM(F411)</f>
        <v>36.5</v>
      </c>
      <c r="G410" s="27"/>
    </row>
    <row r="411" spans="1:8" ht="21" customHeight="1">
      <c r="A411" s="18">
        <v>402</v>
      </c>
      <c r="B411" s="3">
        <v>1102</v>
      </c>
      <c r="C411" s="4" t="s">
        <v>409</v>
      </c>
      <c r="D411" s="4" t="s">
        <v>41</v>
      </c>
      <c r="E411" s="43" t="s">
        <v>66</v>
      </c>
      <c r="F411" s="94">
        <v>36.5</v>
      </c>
      <c r="G411" s="27"/>
    </row>
    <row r="412" spans="1:8" s="13" customFormat="1" ht="15.75">
      <c r="A412" s="18">
        <v>403</v>
      </c>
      <c r="B412" s="1">
        <v>1200</v>
      </c>
      <c r="C412" s="2"/>
      <c r="D412" s="2"/>
      <c r="E412" s="44" t="s">
        <v>53</v>
      </c>
      <c r="F412" s="67">
        <f>SUM(F413)</f>
        <v>453</v>
      </c>
      <c r="G412" s="24"/>
    </row>
    <row r="413" spans="1:8" s="13" customFormat="1" ht="15.75">
      <c r="A413" s="18">
        <v>404</v>
      </c>
      <c r="B413" s="1">
        <v>1202</v>
      </c>
      <c r="C413" s="2"/>
      <c r="D413" s="2"/>
      <c r="E413" s="44" t="s">
        <v>232</v>
      </c>
      <c r="F413" s="67">
        <f>SUM(F414+F417)</f>
        <v>453</v>
      </c>
      <c r="G413" s="24"/>
    </row>
    <row r="414" spans="1:8" s="13" customFormat="1" ht="39.75" customHeight="1">
      <c r="A414" s="18">
        <v>405</v>
      </c>
      <c r="B414" s="1">
        <v>1202</v>
      </c>
      <c r="C414" s="2" t="s">
        <v>137</v>
      </c>
      <c r="D414" s="2"/>
      <c r="E414" s="41" t="s">
        <v>204</v>
      </c>
      <c r="F414" s="67">
        <f>SUM(F415)</f>
        <v>353</v>
      </c>
      <c r="G414" s="24"/>
    </row>
    <row r="415" spans="1:8" s="14" customFormat="1" ht="32.25" customHeight="1">
      <c r="A415" s="18">
        <v>406</v>
      </c>
      <c r="B415" s="1">
        <v>1202</v>
      </c>
      <c r="C415" s="2" t="s">
        <v>216</v>
      </c>
      <c r="D415" s="2"/>
      <c r="E415" s="41" t="s">
        <v>111</v>
      </c>
      <c r="F415" s="67">
        <f>SUM(F416)</f>
        <v>353</v>
      </c>
      <c r="G415" s="22"/>
      <c r="H415" s="13"/>
    </row>
    <row r="416" spans="1:8" ht="17.25" customHeight="1">
      <c r="A416" s="18">
        <v>407</v>
      </c>
      <c r="B416" s="3">
        <v>1202</v>
      </c>
      <c r="C416" s="4" t="s">
        <v>216</v>
      </c>
      <c r="D416" s="4" t="s">
        <v>279</v>
      </c>
      <c r="E416" s="43" t="s">
        <v>280</v>
      </c>
      <c r="F416" s="68">
        <v>353</v>
      </c>
      <c r="G416" s="23"/>
      <c r="H416" s="14"/>
    </row>
    <row r="417" spans="1:8">
      <c r="A417" s="18">
        <v>408</v>
      </c>
      <c r="B417" s="1">
        <v>1202</v>
      </c>
      <c r="C417" s="2" t="s">
        <v>224</v>
      </c>
      <c r="D417" s="4"/>
      <c r="E417" s="41" t="s">
        <v>58</v>
      </c>
      <c r="F417" s="67">
        <f>SUM(F418)</f>
        <v>100</v>
      </c>
      <c r="G417" s="23"/>
    </row>
    <row r="418" spans="1:8" ht="35.25" customHeight="1">
      <c r="A418" s="18">
        <v>409</v>
      </c>
      <c r="B418" s="1">
        <v>1202</v>
      </c>
      <c r="C418" s="2" t="s">
        <v>225</v>
      </c>
      <c r="D418" s="4"/>
      <c r="E418" s="41" t="s">
        <v>112</v>
      </c>
      <c r="F418" s="67">
        <f>SUM(F419)</f>
        <v>100</v>
      </c>
      <c r="G418" s="23"/>
    </row>
    <row r="419" spans="1:8" ht="27.75" customHeight="1">
      <c r="A419" s="18">
        <v>410</v>
      </c>
      <c r="B419" s="3">
        <v>1202</v>
      </c>
      <c r="C419" s="4" t="s">
        <v>225</v>
      </c>
      <c r="D419" s="4" t="s">
        <v>279</v>
      </c>
      <c r="E419" s="43" t="s">
        <v>280</v>
      </c>
      <c r="F419" s="68">
        <v>100</v>
      </c>
      <c r="G419" s="23"/>
    </row>
    <row r="420" spans="1:8" s="14" customFormat="1" ht="31.5">
      <c r="A420" s="18">
        <v>411</v>
      </c>
      <c r="B420" s="1">
        <v>1300</v>
      </c>
      <c r="C420" s="4"/>
      <c r="D420" s="4"/>
      <c r="E420" s="44" t="s">
        <v>6</v>
      </c>
      <c r="F420" s="67">
        <f>SUM(F421)</f>
        <v>0.7</v>
      </c>
      <c r="G420" s="22" t="e">
        <f>#REF!+G424</f>
        <v>#REF!</v>
      </c>
      <c r="H420"/>
    </row>
    <row r="421" spans="1:8" s="14" customFormat="1" ht="31.5">
      <c r="A421" s="18">
        <v>412</v>
      </c>
      <c r="B421" s="1">
        <v>1301</v>
      </c>
      <c r="C421" s="4"/>
      <c r="D421" s="4"/>
      <c r="E421" s="44" t="s">
        <v>233</v>
      </c>
      <c r="F421" s="67">
        <f>SUM(F422)</f>
        <v>0.7</v>
      </c>
      <c r="G421" s="22"/>
      <c r="H421"/>
    </row>
    <row r="422" spans="1:8" s="13" customFormat="1" ht="38.25">
      <c r="A422" s="18">
        <v>413</v>
      </c>
      <c r="B422" s="1">
        <v>1301</v>
      </c>
      <c r="C422" s="2" t="s">
        <v>137</v>
      </c>
      <c r="D422" s="2"/>
      <c r="E422" s="41" t="s">
        <v>204</v>
      </c>
      <c r="F422" s="67">
        <f>SUM(F423)</f>
        <v>0.7</v>
      </c>
      <c r="G422" s="24"/>
      <c r="H422" s="14"/>
    </row>
    <row r="423" spans="1:8" s="14" customFormat="1" ht="24.75" customHeight="1">
      <c r="A423" s="18">
        <v>414</v>
      </c>
      <c r="B423" s="1">
        <v>1301</v>
      </c>
      <c r="C423" s="2" t="s">
        <v>217</v>
      </c>
      <c r="D423" s="2"/>
      <c r="E423" s="41" t="s">
        <v>113</v>
      </c>
      <c r="F423" s="61">
        <f>F424</f>
        <v>0.7</v>
      </c>
      <c r="G423" s="22"/>
      <c r="H423" s="13"/>
    </row>
    <row r="424" spans="1:8">
      <c r="A424" s="18">
        <v>415</v>
      </c>
      <c r="B424" s="3">
        <v>1301</v>
      </c>
      <c r="C424" s="4" t="s">
        <v>217</v>
      </c>
      <c r="D424" s="4" t="s">
        <v>234</v>
      </c>
      <c r="E424" s="43" t="s">
        <v>374</v>
      </c>
      <c r="F424" s="62">
        <v>0.7</v>
      </c>
      <c r="G424" s="27" t="e">
        <f>#REF!</f>
        <v>#REF!</v>
      </c>
      <c r="H424" s="14"/>
    </row>
    <row r="425" spans="1:8" ht="16.5" customHeight="1">
      <c r="A425" s="18">
        <v>416</v>
      </c>
      <c r="B425" s="3"/>
      <c r="C425" s="4"/>
      <c r="D425" s="4"/>
      <c r="E425" s="44" t="s">
        <v>32</v>
      </c>
      <c r="F425" s="69">
        <f>SUM(F9+F93+F99+F143+F209+F264+F269+F334+F357+F400+F412+F420)</f>
        <v>295223.12244999997</v>
      </c>
      <c r="G425" s="22" t="e">
        <f>G9+G93+G99+#REF!+#REF!+G266+#REF!+G358+G393+#REF!+#REF!</f>
        <v>#REF!</v>
      </c>
      <c r="H425" s="58"/>
    </row>
    <row r="426" spans="1:8" ht="12.75" customHeight="1">
      <c r="A426" s="121"/>
      <c r="B426" s="121"/>
      <c r="C426" s="121"/>
      <c r="D426" s="121"/>
      <c r="E426" s="121"/>
      <c r="F426" s="121"/>
      <c r="G426" s="17"/>
    </row>
    <row r="427" spans="1:8">
      <c r="A427" s="122" t="s">
        <v>294</v>
      </c>
      <c r="B427" s="123"/>
      <c r="C427" s="123"/>
      <c r="D427" s="123"/>
      <c r="E427" s="123"/>
      <c r="F427" s="123"/>
      <c r="G427" s="59"/>
    </row>
    <row r="429" spans="1:8">
      <c r="G429" s="28"/>
    </row>
  </sheetData>
  <autoFilter ref="A8:G427"/>
  <mergeCells count="9">
    <mergeCell ref="A426:F426"/>
    <mergeCell ref="A427:F427"/>
    <mergeCell ref="H213:K213"/>
    <mergeCell ref="A6:F6"/>
    <mergeCell ref="E1:F1"/>
    <mergeCell ref="E2:F2"/>
    <mergeCell ref="E3:F3"/>
    <mergeCell ref="B4:F4"/>
    <mergeCell ref="H122:I122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2018-07-12T11:13:01Z</cp:lastPrinted>
  <dcterms:created xsi:type="dcterms:W3CDTF">1996-10-08T23:32:33Z</dcterms:created>
  <dcterms:modified xsi:type="dcterms:W3CDTF">2018-07-18T10:30:47Z</dcterms:modified>
</cp:coreProperties>
</file>