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20" windowWidth="9720" windowHeight="6720"/>
  </bookViews>
  <sheets>
    <sheet name="прилож.4" sheetId="6" r:id="rId1"/>
  </sheets>
  <definedNames>
    <definedName name="_xlnm._FilterDatabase" localSheetId="0" hidden="1">прилож.4!$A$8:$G$452</definedName>
    <definedName name="_xlnm.Print_Area" localSheetId="0">прилож.4!$A$1:$F$454</definedName>
  </definedNames>
  <calcPr calcId="125725"/>
</workbook>
</file>

<file path=xl/calcChain.xml><?xml version="1.0" encoding="utf-8"?>
<calcChain xmlns="http://schemas.openxmlformats.org/spreadsheetml/2006/main">
  <c r="F409" i="6"/>
  <c r="F288"/>
  <c r="F233"/>
  <c r="F403"/>
  <c r="F271" l="1"/>
  <c r="F284"/>
  <c r="F254"/>
  <c r="F268"/>
  <c r="F363"/>
  <c r="F364"/>
  <c r="F228"/>
  <c r="F224"/>
  <c r="F108"/>
  <c r="F101"/>
  <c r="F104"/>
  <c r="F35"/>
  <c r="F53"/>
  <c r="F94"/>
  <c r="F220"/>
  <c r="F310"/>
  <c r="F246" l="1"/>
  <c r="F245"/>
  <c r="F259"/>
  <c r="F283" l="1"/>
  <c r="F418"/>
  <c r="F417" s="1"/>
  <c r="F416" s="1"/>
  <c r="F141"/>
  <c r="F143"/>
  <c r="F140" l="1"/>
  <c r="F186"/>
  <c r="F184"/>
  <c r="F352"/>
  <c r="F354"/>
  <c r="F356"/>
  <c r="F137"/>
  <c r="F135"/>
  <c r="F133"/>
  <c r="F344"/>
  <c r="F346"/>
  <c r="F125"/>
  <c r="F123"/>
  <c r="F341"/>
  <c r="F339"/>
  <c r="F120"/>
  <c r="F118"/>
  <c r="F328"/>
  <c r="F330"/>
  <c r="F115"/>
  <c r="F113"/>
  <c r="F349"/>
  <c r="F348" s="1"/>
  <c r="F320"/>
  <c r="F318"/>
  <c r="F130"/>
  <c r="F128"/>
  <c r="F343" l="1"/>
  <c r="F327"/>
  <c r="F326" s="1"/>
  <c r="F338"/>
  <c r="F351"/>
  <c r="F317"/>
  <c r="F309"/>
  <c r="F303"/>
  <c r="F302"/>
  <c r="F301" s="1"/>
  <c r="F407"/>
  <c r="F313"/>
  <c r="F315"/>
  <c r="F312" l="1"/>
  <c r="F298"/>
  <c r="F275"/>
  <c r="F242"/>
  <c r="F279"/>
  <c r="F264"/>
  <c r="F408" l="1"/>
  <c r="F69"/>
  <c r="F68" s="1"/>
  <c r="F67" s="1"/>
  <c r="F434" l="1"/>
  <c r="F90"/>
  <c r="F266" l="1"/>
  <c r="F265" s="1"/>
  <c r="F263"/>
  <c r="F262" s="1"/>
  <c r="F260" l="1"/>
  <c r="F258"/>
  <c r="F257"/>
  <c r="F209"/>
  <c r="F394"/>
  <c r="F197" l="1"/>
  <c r="F155"/>
  <c r="F157"/>
  <c r="F161"/>
  <c r="F435"/>
  <c r="F219"/>
  <c r="F236" l="1"/>
  <c r="F235" s="1"/>
  <c r="F287" l="1"/>
  <c r="F286" s="1"/>
  <c r="F239"/>
  <c r="F78" l="1"/>
  <c r="F215" l="1"/>
  <c r="F366" l="1"/>
  <c r="F367"/>
  <c r="F336" l="1"/>
  <c r="F323"/>
  <c r="F322" s="1"/>
  <c r="F114" l="1"/>
  <c r="F107" l="1"/>
  <c r="F388" l="1"/>
  <c r="F105" l="1"/>
  <c r="F368" l="1"/>
  <c r="F399" l="1"/>
  <c r="F92"/>
  <c r="F43"/>
  <c r="F42" s="1"/>
  <c r="F41" s="1"/>
  <c r="F189" l="1"/>
  <c r="F188" s="1"/>
  <c r="F334"/>
  <c r="F333" s="1"/>
  <c r="F332" l="1"/>
  <c r="F325" s="1"/>
  <c r="F306"/>
  <c r="F304"/>
  <c r="F282"/>
  <c r="F280"/>
  <c r="F278"/>
  <c r="F300" l="1"/>
  <c r="F299" s="1"/>
  <c r="F273"/>
  <c r="F272" s="1"/>
  <c r="F391" l="1"/>
  <c r="F385"/>
  <c r="F72"/>
  <c r="F71" s="1"/>
  <c r="F201"/>
  <c r="F200" s="1"/>
  <c r="F397"/>
  <c r="F396" s="1"/>
  <c r="F384" l="1"/>
  <c r="F361"/>
  <c r="G282" l="1"/>
  <c r="F244"/>
  <c r="F243" s="1"/>
  <c r="F178" l="1"/>
  <c r="F156"/>
  <c r="F132" l="1"/>
  <c r="F134"/>
  <c r="F136"/>
  <c r="F131" l="1"/>
  <c r="F112" l="1"/>
  <c r="F111" l="1"/>
  <c r="F110" s="1"/>
  <c r="F199" l="1"/>
  <c r="F160" l="1"/>
  <c r="F91"/>
  <c r="F217"/>
  <c r="F214" s="1"/>
  <c r="F22" l="1"/>
  <c r="F433" l="1"/>
  <c r="F172"/>
  <c r="F174"/>
  <c r="F170"/>
  <c r="F192"/>
  <c r="F191" s="1"/>
  <c r="F176"/>
  <c r="F297"/>
  <c r="F296" s="1"/>
  <c r="F169" l="1"/>
  <c r="F411"/>
  <c r="F410" s="1"/>
  <c r="F406" l="1"/>
  <c r="F405" s="1"/>
  <c r="F404" l="1"/>
  <c r="F422"/>
  <c r="F443"/>
  <c r="F232" l="1"/>
  <c r="F225" l="1"/>
  <c r="F211"/>
  <c r="F210" s="1"/>
  <c r="F208" l="1"/>
  <c r="F146"/>
  <c r="F145" s="1"/>
  <c r="F139" s="1"/>
  <c r="F166"/>
  <c r="F28"/>
  <c r="F27" s="1"/>
  <c r="F26" s="1"/>
  <c r="F37"/>
  <c r="F33"/>
  <c r="F18" l="1"/>
  <c r="F376" l="1"/>
  <c r="F127" l="1"/>
  <c r="F129"/>
  <c r="F195"/>
  <c r="F194" s="1"/>
  <c r="F126" l="1"/>
  <c r="F181"/>
  <c r="F98"/>
  <c r="F230"/>
  <c r="F229" s="1"/>
  <c r="F440" l="1"/>
  <c r="O292"/>
  <c r="F292" l="1"/>
  <c r="F291" s="1"/>
  <c r="F290" s="1"/>
  <c r="F289" l="1"/>
  <c r="F55"/>
  <c r="F124" l="1"/>
  <c r="F122"/>
  <c r="F117"/>
  <c r="F119"/>
  <c r="F116" l="1"/>
  <c r="F121"/>
  <c r="F185"/>
  <c r="F164"/>
  <c r="F163" s="1"/>
  <c r="F39"/>
  <c r="F109" l="1"/>
  <c r="F365"/>
  <c r="F431" l="1"/>
  <c r="F430" s="1"/>
  <c r="F425"/>
  <c r="F421" s="1"/>
  <c r="F103" l="1"/>
  <c r="F76" l="1"/>
  <c r="F75" s="1"/>
  <c r="F261" l="1"/>
  <c r="F277"/>
  <c r="F256"/>
  <c r="F255" s="1"/>
  <c r="F51"/>
  <c r="F12" l="1"/>
  <c r="F11" s="1"/>
  <c r="F10" s="1"/>
  <c r="F16"/>
  <c r="F24"/>
  <c r="F32"/>
  <c r="F31" s="1"/>
  <c r="F47"/>
  <c r="F46" s="1"/>
  <c r="F45" s="1"/>
  <c r="F57"/>
  <c r="F60"/>
  <c r="F62"/>
  <c r="F65"/>
  <c r="F83"/>
  <c r="F82" s="1"/>
  <c r="F81" s="1"/>
  <c r="F80" s="1"/>
  <c r="F89"/>
  <c r="F88" s="1"/>
  <c r="F100"/>
  <c r="F97" s="1"/>
  <c r="F150"/>
  <c r="F149" s="1"/>
  <c r="F154"/>
  <c r="F158"/>
  <c r="F183"/>
  <c r="F180" s="1"/>
  <c r="F187"/>
  <c r="F206"/>
  <c r="F205" s="1"/>
  <c r="F223"/>
  <c r="F227"/>
  <c r="F241"/>
  <c r="F250"/>
  <c r="F249" s="1"/>
  <c r="F295"/>
  <c r="F294" s="1"/>
  <c r="F372"/>
  <c r="F374"/>
  <c r="F381"/>
  <c r="F380" s="1"/>
  <c r="F379" s="1"/>
  <c r="F402"/>
  <c r="F401" s="1"/>
  <c r="F414"/>
  <c r="F413" s="1"/>
  <c r="F439"/>
  <c r="F442"/>
  <c r="F448"/>
  <c r="F447" s="1"/>
  <c r="F446" s="1"/>
  <c r="F270" l="1"/>
  <c r="F153"/>
  <c r="F152" s="1"/>
  <c r="F238"/>
  <c r="F234" s="1"/>
  <c r="F383"/>
  <c r="F360"/>
  <c r="F359" s="1"/>
  <c r="F358" s="1"/>
  <c r="F222"/>
  <c r="F221" s="1"/>
  <c r="F168"/>
  <c r="F96"/>
  <c r="F95" s="1"/>
  <c r="F204"/>
  <c r="F21"/>
  <c r="F20" s="1"/>
  <c r="F248"/>
  <c r="F247" s="1"/>
  <c r="F438"/>
  <c r="F437" s="1"/>
  <c r="F445"/>
  <c r="F420"/>
  <c r="F162"/>
  <c r="F148"/>
  <c r="F87"/>
  <c r="F59"/>
  <c r="F36"/>
  <c r="F30" s="1"/>
  <c r="F14"/>
  <c r="F429"/>
  <c r="F428" s="1"/>
  <c r="F253"/>
  <c r="F15"/>
  <c r="G12"/>
  <c r="G11" s="1"/>
  <c r="G10" s="1"/>
  <c r="G16"/>
  <c r="G15" s="1"/>
  <c r="G14" s="1"/>
  <c r="G22"/>
  <c r="G24"/>
  <c r="G33"/>
  <c r="G37"/>
  <c r="G47"/>
  <c r="G46" s="1"/>
  <c r="G45" s="1"/>
  <c r="G83"/>
  <c r="G82" s="1"/>
  <c r="G81" s="1"/>
  <c r="G80" s="1"/>
  <c r="G89"/>
  <c r="G88" s="1"/>
  <c r="G87" s="1"/>
  <c r="G86" s="1"/>
  <c r="G110"/>
  <c r="G150"/>
  <c r="G184"/>
  <c r="G207"/>
  <c r="G214"/>
  <c r="G252"/>
  <c r="G251" s="1"/>
  <c r="G250" s="1"/>
  <c r="G249" s="1"/>
  <c r="G271"/>
  <c r="G301"/>
  <c r="G365"/>
  <c r="G361" s="1"/>
  <c r="G360" s="1"/>
  <c r="G375"/>
  <c r="G374" s="1"/>
  <c r="G373" s="1"/>
  <c r="G383"/>
  <c r="G382" s="1"/>
  <c r="G379" s="1"/>
  <c r="G427"/>
  <c r="G426" s="1"/>
  <c r="G425" s="1"/>
  <c r="G428"/>
  <c r="G435"/>
  <c r="G449"/>
  <c r="G445" s="1"/>
  <c r="G49"/>
  <c r="F378" l="1"/>
  <c r="F50"/>
  <c r="F252"/>
  <c r="F138"/>
  <c r="F86"/>
  <c r="F213"/>
  <c r="F203" s="1"/>
  <c r="G21"/>
  <c r="G20" s="1"/>
  <c r="G31"/>
  <c r="G30" s="1"/>
  <c r="G222"/>
  <c r="G206"/>
  <c r="G205" s="1"/>
  <c r="G421"/>
  <c r="F49" l="1"/>
  <c r="F9" s="1"/>
  <c r="F450" s="1"/>
  <c r="G9"/>
  <c r="G450" s="1"/>
</calcChain>
</file>

<file path=xl/sharedStrings.xml><?xml version="1.0" encoding="utf-8"?>
<sst xmlns="http://schemas.openxmlformats.org/spreadsheetml/2006/main" count="1021" uniqueCount="437">
  <si>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</si>
  <si>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</si>
  <si>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</si>
  <si>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</si>
  <si>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</si>
  <si>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</si>
  <si>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</si>
  <si>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</si>
  <si>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</si>
  <si>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</si>
  <si>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</si>
  <si>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</si>
  <si>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</si>
  <si>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</si>
  <si>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</si>
  <si>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</si>
  <si>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</si>
  <si>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</si>
  <si>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</si>
  <si>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</si>
  <si>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</si>
  <si>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</si>
  <si>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</si>
  <si>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</si>
  <si>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</si>
  <si>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</si>
  <si>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</si>
  <si>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</si>
  <si>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</si>
  <si>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</si>
  <si>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</si>
  <si>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</si>
  <si>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</si>
  <si>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</si>
  <si>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</si>
  <si>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</si>
  <si>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</si>
  <si>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</si>
  <si>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</si>
  <si>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</si>
  <si>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</si>
  <si>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</si>
  <si>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</si>
  <si>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</si>
  <si>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</si>
  <si>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</si>
  <si>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</si>
  <si>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</si>
  <si>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</si>
  <si>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</si>
  <si>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</si>
  <si>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</si>
  <si>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</si>
  <si>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</si>
  <si>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</si>
  <si>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</si>
  <si>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</si>
  <si>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</si>
  <si>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</si>
  <si>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</si>
  <si>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</si>
  <si>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</si>
  <si>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</si>
  <si>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</si>
  <si>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</si>
  <si>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</si>
  <si>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</si>
  <si>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</si>
  <si>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</si>
  <si>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</si>
  <si>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</si>
  <si>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</si>
  <si>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</si>
  <si>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</si>
  <si>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</si>
  <si>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</si>
  <si>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</si>
  <si>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</si>
  <si>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</si>
  <si>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</si>
  <si>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</si>
  <si>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</si>
  <si>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</si>
  <si>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</si>
  <si>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</si>
  <si>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</si>
  <si>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</si>
  <si>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</si>
  <si>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</si>
  <si>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</si>
  <si>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</si>
  <si>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</si>
  <si>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</si>
  <si>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</si>
  <si>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</si>
  <si>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</si>
  <si>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</si>
  <si>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</si>
  <si>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</si>
  <si>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</si>
  <si>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</si>
  <si>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</si>
  <si>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</si>
  <si>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</si>
  <si>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</si>
  <si>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</si>
  <si>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</si>
  <si>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</si>
  <si>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</si>
  <si>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</si>
  <si>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</si>
  <si>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</si>
  <si>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</si>
  <si>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</si>
  <si>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</si>
  <si>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</si>
  <si>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</si>
  <si>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</si>
  <si>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</si>
  <si>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</si>
  <si>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</si>
  <si>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</si>
  <si>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</si>
  <si>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</si>
  <si>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</si>
  <si>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</si>
  <si>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</si>
  <si>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</si>
  <si>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</si>
  <si>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</si>
  <si>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</si>
  <si>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</si>
  <si>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</si>
  <si>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</si>
  <si>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</si>
  <si>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</si>
  <si>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</si>
  <si>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</si>
  <si>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</si>
  <si>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</si>
  <si>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</si>
  <si>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</si>
  <si>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</si>
  <si>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</si>
  <si>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</si>
  <si>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</si>
  <si>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</si>
  <si>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</si>
  <si>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</si>
  <si>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</si>
  <si>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</si>
  <si>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</si>
  <si>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</si>
  <si>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</si>
  <si>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</si>
  <si>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</si>
  <si>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</si>
  <si>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</si>
  <si>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</si>
  <si>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</si>
  <si>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</si>
  <si>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</si>
  <si>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</si>
  <si>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</si>
  <si>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</si>
  <si>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</si>
  <si>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</si>
  <si>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</si>
  <si>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</si>
  <si>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</si>
  <si>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</si>
  <si>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</si>
  <si>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</si>
  <si>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</si>
  <si>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</si>
  <si>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</si>
  <si>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</si>
  <si>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730</t>
  </si>
  <si>
    <t>1500000000</t>
  </si>
  <si>
    <t>1400000000</t>
  </si>
  <si>
    <t>850</t>
  </si>
  <si>
    <t>Уплата налогов, сборов и иных платежей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</si>
  <si>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</si>
  <si>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</si>
  <si>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</si>
  <si>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</si>
  <si>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</si>
  <si>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Приложение № 4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</si>
  <si>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</si>
  <si>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</si>
  <si>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</si>
  <si>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</si>
  <si>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</si>
  <si>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</si>
  <si>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</si>
  <si>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</si>
  <si>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</si>
  <si>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</si>
  <si>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</si>
  <si>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</si>
  <si>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</si>
  <si>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</si>
  <si>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</si>
  <si>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</si>
  <si>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</si>
  <si>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</si>
  <si>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</si>
  <si>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</si>
  <si>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</si>
  <si>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</si>
  <si>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</si>
  <si>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</si>
  <si>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</si>
  <si>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</si>
  <si>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</si>
  <si>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</si>
  <si>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</si>
  <si>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</si>
  <si>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</si>
  <si>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</si>
  <si>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</si>
  <si>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</si>
  <si>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</si>
  <si>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</si>
  <si>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</si>
  <si>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</si>
  <si>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</si>
  <si>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1300223200</t>
  </si>
  <si>
    <t>Ликвидация аварийного и ветхого  жилого фонда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</si>
  <si>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</si>
  <si>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</si>
  <si>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2800122501</t>
  </si>
  <si>
    <t>2800000000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</si>
  <si>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</si>
  <si>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</si>
  <si>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</si>
  <si>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</si>
  <si>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</si>
  <si>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</si>
  <si>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</si>
  <si>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</si>
  <si>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</si>
  <si>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</si>
  <si>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</si>
  <si>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</si>
  <si>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</si>
  <si>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</si>
  <si>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</si>
  <si>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</si>
  <si>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Обслуживание муниципального долга </t>
  </si>
  <si>
    <t>Молодежная политика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</si>
  <si>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</si>
  <si>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</si>
  <si>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</si>
  <si>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</si>
  <si>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</si>
  <si>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</si>
  <si>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</si>
  <si>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3100120100</t>
  </si>
  <si>
    <t>3100000000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</si>
  <si>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</si>
  <si>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</si>
  <si>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</si>
  <si>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</si>
  <si>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</si>
  <si>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3200121314</t>
  </si>
  <si>
    <t>3200222314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</si>
  <si>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</si>
  <si>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</si>
  <si>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</si>
  <si>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</si>
  <si>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</si>
  <si>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</si>
  <si>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</si>
  <si>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</si>
  <si>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</si>
  <si>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</si>
  <si>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</si>
  <si>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</si>
  <si>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</si>
  <si>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3300121502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</si>
  <si>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</si>
  <si>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</si>
  <si>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</si>
  <si>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</si>
  <si>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</si>
  <si>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2000129100</t>
  </si>
  <si>
    <t>2000229200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</si>
  <si>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</si>
  <si>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</si>
  <si>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</si>
  <si>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Организация отдыха детей в каникулярное время, включая мероприятия по обеспечению безопасности их жизни и здоровья</t>
  </si>
  <si>
    <t>1600245120</t>
  </si>
  <si>
    <t>1600325210</t>
  </si>
  <si>
    <t>1600445300</t>
  </si>
  <si>
    <t>1600445310</t>
  </si>
  <si>
    <t>1600445320</t>
  </si>
  <si>
    <t>1600545400</t>
  </si>
  <si>
    <t>1600625300</t>
  </si>
  <si>
    <t>1600625310</t>
  </si>
  <si>
    <t>1600700000</t>
  </si>
  <si>
    <t>1600745600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</si>
  <si>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</si>
  <si>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</si>
  <si>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</si>
  <si>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</si>
  <si>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3100020100</t>
  </si>
  <si>
    <t>2900121300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</si>
  <si>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</si>
  <si>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</si>
  <si>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</si>
  <si>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7001021108</t>
  </si>
  <si>
    <t>0100120013</t>
  </si>
  <si>
    <t>0100220014</t>
  </si>
  <si>
    <t>Развитие системы общего образования в Махнёвском муниципальном образовании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</si>
  <si>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</si>
  <si>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</si>
  <si>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</si>
  <si>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</si>
  <si>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</si>
  <si>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</si>
  <si>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</si>
  <si>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1800149100</t>
  </si>
  <si>
    <t>1800249200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</si>
  <si>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</si>
  <si>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610</t>
  </si>
  <si>
    <t>Субсидии бюджетным учреждениям</t>
  </si>
  <si>
    <t>Другие вопросы в области образования</t>
  </si>
  <si>
    <t>2900100000</t>
  </si>
  <si>
    <t>0700100000</t>
  </si>
  <si>
    <t>1200123110</t>
  </si>
  <si>
    <t>Обеспечение проведения выборов и референдумов</t>
  </si>
  <si>
    <t>7000021000</t>
  </si>
  <si>
    <t xml:space="preserve">Обеспечение проведения выборов 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</si>
  <si>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</si>
  <si>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</si>
  <si>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</si>
  <si>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Организация захоронения бесхозных трупов</t>
  </si>
  <si>
    <t>1900129000</t>
  </si>
  <si>
    <t xml:space="preserve">Уплата налогов, сборов и иных платежей
</t>
  </si>
  <si>
    <t xml:space="preserve"> Социальные выплаты гражданам, кроме публичных нормативных социальных выплат</t>
  </si>
  <si>
    <t>Муниципальная программа "Формирование современной городской среды  на 2018-2024 годы"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</si>
  <si>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2020 год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</si>
  <si>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</si>
  <si>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</si>
  <si>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0600022000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</si>
  <si>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</si>
  <si>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0600422400</t>
  </si>
  <si>
    <t xml:space="preserve">Обслуживание подъездов к источникам пожаротушения (строительство пирсов в населённых пунктах) </t>
  </si>
  <si>
    <t>Создание вокруг населенных пунктов противопожарных минерализированных защитных полос</t>
  </si>
  <si>
    <t>0600522500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</si>
  <si>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</si>
  <si>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t>0800222110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</si>
  <si>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</si>
  <si>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</si>
  <si>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</si>
  <si>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</si>
  <si>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</si>
  <si>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</si>
  <si>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</si>
  <si>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</si>
  <si>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</si>
  <si>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Внесение изменений в Генеральный план  Махнёвского МО применительно к территории села Фоминское</t>
  </si>
  <si>
    <t>1200023100</t>
  </si>
  <si>
    <t xml:space="preserve"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 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</si>
  <si>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</si>
  <si>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</si>
  <si>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</si>
  <si>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</si>
  <si>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1600125100</t>
  </si>
  <si>
    <t>Осуществление мероприятий по обеспечению питанием обучающихся в муниципальных общеобразовательных организациях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</si>
  <si>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</si>
  <si>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1600725410</t>
  </si>
  <si>
    <t>1600825510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</si>
  <si>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</si>
  <si>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</si>
  <si>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</si>
  <si>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</si>
  <si>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</si>
  <si>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</si>
  <si>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</si>
  <si>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>Улучшение жилищных условий граждан, проживающих в сельских  территориях</t>
  </si>
  <si>
    <t>Глава Махнёвского муниципального образования                                                              А.В.Лызлов</t>
  </si>
  <si>
    <t xml:space="preserve">Муниципальная программа «Управление муниципальными финансами Махнёвского муниципального образования  до 2022 года» 
</t>
  </si>
  <si>
    <t>3400000000</t>
  </si>
  <si>
    <t>Обеспечение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</si>
  <si>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>Создание и развитие нфраструктуры на сельских территориях (строительство объекта "Газоснабжение жилых домов ГЭК "Огонёк" с. Мугай)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</si>
  <si>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</si>
  <si>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1900229000</t>
  </si>
  <si>
    <t>Обеспечение реализации муниципальной программы «Управление муниципальными финансами Махнёвского муниципального образования  до 2022 года"</t>
  </si>
  <si>
    <t xml:space="preserve">Муниципальная программа  «Профилактика туберкулёза в Махнёвском муниципальном образовании на 2017-2022 годы» 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</si>
  <si>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</si>
  <si>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</si>
  <si>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</si>
  <si>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</si>
  <si>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</si>
  <si>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</si>
  <si>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</si>
  <si>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</si>
  <si>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</si>
  <si>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1300623760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</si>
  <si>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</si>
  <si>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2400025400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</si>
  <si>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</si>
  <si>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b/>
        <sz val="14"/>
        <color indexed="10"/>
        <rFont val="Liberation Serif"/>
        <family val="1"/>
        <charset val="204"/>
      </rPr>
      <t xml:space="preserve"> </t>
    </r>
  </si>
  <si>
    <t> Мероприятия по разработке проектно-сметной документации  на строительство, реконструкцию, капитальный ремонт, участков существующих дорог, автомобильных и пешеходных мостов местного значения.</t>
  </si>
  <si>
    <t>0900120101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</si>
  <si>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</si>
  <si>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3300321502</t>
  </si>
  <si>
    <t>2600143800</t>
  </si>
  <si>
    <t xml:space="preserve"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</si>
  <si>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18003R4620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</si>
  <si>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</si>
  <si>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Обеспечение реализации муниципальной программы «Управление муниципальными финансами Махнёвского муниципального образования  до 2022года"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</si>
  <si>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</si>
  <si>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26001S3800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</si>
  <si>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</si>
  <si>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</si>
  <si>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>1600340700</t>
  </si>
  <si>
    <t xml:space="preserve">Приобретение планшетов для муниципальных общеобразовательных организаций  </t>
  </si>
  <si>
    <t>1600948700</t>
  </si>
  <si>
    <t xml:space="preserve">Мероприятия направленные на организацию военно-патриотического воспитания и допризывной подготовки молодых граждан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</si>
  <si>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</si>
  <si>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16009S8700</t>
  </si>
  <si>
    <t>1600900000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</si>
  <si>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</si>
  <si>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</si>
  <si>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 xml:space="preserve">Организация отдыха и оздоровление детей и подростков в Махнёвском муниципальном образовании 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</si>
  <si>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</si>
  <si>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уцльтурно-массовых мероприятий (день рабоника сельского хозяйства, день предпринимателя и другие)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</si>
  <si>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</si>
  <si>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>Охрана семьи и детства</t>
  </si>
  <si>
    <t>1600300000</t>
  </si>
  <si>
    <t>МП 321 503,6</t>
  </si>
  <si>
    <t>1601040900</t>
  </si>
  <si>
    <t xml:space="preserve">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  </t>
  </si>
  <si>
    <t xml:space="preserve">от 23.06.2020 № 498  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</si>
</sst>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2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b/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6" borderId="0"/>
  </cellStyleXfs>
  <cellXfs count="100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166" fontId="2" fillId="4" borderId="1" xfId="0" applyNumberFormat="1" applyFont="1" applyFill="1" applyBorder="1" applyAlignme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/>
    <xf numFmtId="0" fontId="0" fillId="0" borderId="0" xfId="0" applyAlignment="1"/>
    <xf numFmtId="166" fontId="3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/>
    <xf numFmtId="0" fontId="11" fillId="5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 shrinkToFit="1"/>
    </xf>
    <xf numFmtId="166" fontId="12" fillId="5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49" fontId="11" fillId="5" borderId="1" xfId="1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 wrapText="1" shrinkToFit="1"/>
    </xf>
    <xf numFmtId="0" fontId="11" fillId="5" borderId="0" xfId="0" applyFont="1" applyFill="1" applyAlignment="1">
      <alignment horizontal="center" vertical="center" wrapText="1" shrinkToFit="1"/>
    </xf>
    <xf numFmtId="0" fontId="11" fillId="5" borderId="2" xfId="0" applyFont="1" applyFill="1" applyBorder="1" applyAlignment="1">
      <alignment horizontal="center" vertical="center" wrapText="1" shrinkToFit="1"/>
    </xf>
    <xf numFmtId="0" fontId="12" fillId="5" borderId="2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66" fontId="13" fillId="5" borderId="1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wrapText="1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6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166" fontId="12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166" fontId="11" fillId="5" borderId="1" xfId="0" applyNumberFormat="1" applyFont="1" applyFill="1" applyBorder="1" applyAlignment="1"/>
    <xf numFmtId="0" fontId="11" fillId="0" borderId="2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 wrapText="1"/>
    </xf>
    <xf numFmtId="166" fontId="12" fillId="7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1" fillId="0" borderId="0" xfId="0" applyFont="1" applyAlignment="1">
      <alignment horizontal="center" vertical="center" wrapText="1"/>
    </xf>
    <xf numFmtId="49" fontId="11" fillId="8" borderId="1" xfId="0" applyNumberFormat="1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 vertical="center" wrapText="1"/>
    </xf>
    <xf numFmtId="49" fontId="12" fillId="8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 shrinkToFit="1"/>
    </xf>
    <xf numFmtId="49" fontId="11" fillId="0" borderId="1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/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 shrinkToFit="1"/>
    </xf>
    <xf numFmtId="0" fontId="12" fillId="0" borderId="0" xfId="0" applyFont="1" applyAlignment="1">
      <alignment horizontal="right" vertical="center"/>
    </xf>
    <xf numFmtId="0" fontId="9" fillId="0" borderId="0" xfId="0" applyFont="1" applyAlignment="1"/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4"/>
  <sheetViews>
    <sheetView tabSelected="1" zoomScale="110" zoomScaleNormal="110" workbookViewId="0">
      <selection activeCell="B4" sqref="B4:F4"/>
    </sheetView>
  </sheetViews>
  <sheetFormatPr defaultRowHeight="12.75"/>
  <cols>
    <col min="1" max="1" width="4.28515625" customWidth="1"/>
    <col min="2" max="2" width="6.140625" style="15" customWidth="1"/>
    <col min="3" max="3" width="11.7109375" style="15" customWidth="1"/>
    <col min="4" max="4" width="8.140625" style="15" customWidth="1"/>
    <col min="5" max="5" width="58.28515625" style="20" customWidth="1"/>
    <col min="6" max="6" width="15.5703125" style="6" customWidth="1"/>
    <col min="7" max="7" width="11.28515625" style="8" hidden="1" customWidth="1"/>
  </cols>
  <sheetData>
    <row r="1" spans="1:7" ht="12.75" customHeight="1">
      <c r="A1" s="29"/>
      <c r="B1" s="64"/>
      <c r="C1" s="64"/>
      <c r="D1" s="65"/>
      <c r="E1" s="97" t="s">
        <v>187</v>
      </c>
      <c r="F1" s="97"/>
      <c r="G1" s="17"/>
    </row>
    <row r="2" spans="1:7">
      <c r="A2" s="29"/>
      <c r="B2" s="65"/>
      <c r="C2" s="65"/>
      <c r="D2" s="65"/>
      <c r="E2" s="97" t="s">
        <v>34</v>
      </c>
      <c r="F2" s="97"/>
      <c r="G2" s="18"/>
    </row>
    <row r="3" spans="1:7">
      <c r="A3" s="30"/>
      <c r="B3" s="65"/>
      <c r="C3" s="65"/>
      <c r="D3" s="65"/>
      <c r="E3" s="97" t="s">
        <v>51</v>
      </c>
      <c r="F3" s="97"/>
      <c r="G3" s="18"/>
    </row>
    <row r="4" spans="1:7">
      <c r="A4" s="29"/>
      <c r="B4" s="98" t="s">
        <v>436</v>
      </c>
      <c r="C4" s="98"/>
      <c r="D4" s="98"/>
      <c r="E4" s="98"/>
      <c r="F4" s="98"/>
    </row>
    <row r="5" spans="1:7">
      <c r="A5" s="29"/>
      <c r="B5" s="29"/>
      <c r="C5" s="30"/>
      <c r="D5" s="30"/>
      <c r="E5" s="31"/>
      <c r="F5" s="62"/>
    </row>
    <row r="6" spans="1:7" ht="47.25" customHeight="1">
      <c r="A6" s="96" t="s">
        <v>342</v>
      </c>
      <c r="B6" s="96"/>
      <c r="C6" s="96"/>
      <c r="D6" s="96"/>
      <c r="E6" s="96"/>
      <c r="F6" s="96"/>
    </row>
    <row r="7" spans="1:7">
      <c r="A7" s="63"/>
      <c r="B7" s="30"/>
      <c r="C7" s="30"/>
      <c r="D7" s="30"/>
      <c r="E7" s="31"/>
      <c r="F7" s="62"/>
    </row>
    <row r="8" spans="1:7" ht="61.5" customHeight="1">
      <c r="A8" s="32" t="s">
        <v>0</v>
      </c>
      <c r="B8" s="32" t="s">
        <v>2</v>
      </c>
      <c r="C8" s="32" t="s">
        <v>3</v>
      </c>
      <c r="D8" s="32" t="s">
        <v>4</v>
      </c>
      <c r="E8" s="33" t="s">
        <v>1</v>
      </c>
      <c r="F8" s="33" t="s">
        <v>200</v>
      </c>
      <c r="G8" s="3" t="s">
        <v>38</v>
      </c>
    </row>
    <row r="9" spans="1:7" ht="15.75" customHeight="1">
      <c r="A9" s="34">
        <v>1</v>
      </c>
      <c r="B9" s="35">
        <v>100</v>
      </c>
      <c r="C9" s="36"/>
      <c r="D9" s="36"/>
      <c r="E9" s="37" t="s">
        <v>5</v>
      </c>
      <c r="F9" s="38">
        <f>SUM(F10+F14+F20+F26+F30+F41+F45+F49)</f>
        <v>41835.01</v>
      </c>
      <c r="G9" s="9" t="e">
        <f>G10+G14+G20+G30+G45+G49+#REF!</f>
        <v>#REF!</v>
      </c>
    </row>
    <row r="10" spans="1:7" ht="25.5" customHeight="1">
      <c r="A10" s="34">
        <v>2</v>
      </c>
      <c r="B10" s="35">
        <v>102</v>
      </c>
      <c r="C10" s="36"/>
      <c r="D10" s="36"/>
      <c r="E10" s="33" t="s">
        <v>53</v>
      </c>
      <c r="F10" s="38">
        <f t="shared" ref="F10:G12" si="0">F11</f>
        <v>980.1</v>
      </c>
      <c r="G10" s="10">
        <f t="shared" si="0"/>
        <v>1452</v>
      </c>
    </row>
    <row r="11" spans="1:7" ht="12.75" customHeight="1">
      <c r="A11" s="34">
        <v>3</v>
      </c>
      <c r="B11" s="35">
        <v>102</v>
      </c>
      <c r="C11" s="36" t="s">
        <v>107</v>
      </c>
      <c r="D11" s="36"/>
      <c r="E11" s="33" t="s">
        <v>57</v>
      </c>
      <c r="F11" s="38">
        <f t="shared" si="0"/>
        <v>980.1</v>
      </c>
      <c r="G11" s="10">
        <f t="shared" si="0"/>
        <v>1452</v>
      </c>
    </row>
    <row r="12" spans="1:7" ht="12.75" customHeight="1">
      <c r="A12" s="34">
        <v>4</v>
      </c>
      <c r="B12" s="35">
        <v>102</v>
      </c>
      <c r="C12" s="36" t="s">
        <v>105</v>
      </c>
      <c r="D12" s="36"/>
      <c r="E12" s="33" t="s">
        <v>30</v>
      </c>
      <c r="F12" s="38">
        <f t="shared" si="0"/>
        <v>980.1</v>
      </c>
      <c r="G12" s="10">
        <f t="shared" si="0"/>
        <v>1452</v>
      </c>
    </row>
    <row r="13" spans="1:7" ht="27" customHeight="1">
      <c r="A13" s="34">
        <v>5</v>
      </c>
      <c r="B13" s="39">
        <v>102</v>
      </c>
      <c r="C13" s="40" t="s">
        <v>105</v>
      </c>
      <c r="D13" s="40" t="s">
        <v>46</v>
      </c>
      <c r="E13" s="41" t="s">
        <v>185</v>
      </c>
      <c r="F13" s="42">
        <v>980.1</v>
      </c>
      <c r="G13" s="11">
        <v>1452</v>
      </c>
    </row>
    <row r="14" spans="1:7" ht="38.25" customHeight="1">
      <c r="A14" s="34">
        <v>6</v>
      </c>
      <c r="B14" s="35">
        <v>103</v>
      </c>
      <c r="C14" s="36"/>
      <c r="D14" s="36"/>
      <c r="E14" s="33" t="s">
        <v>27</v>
      </c>
      <c r="F14" s="38">
        <f>SUM(F16+F18)</f>
        <v>1163.0540000000001</v>
      </c>
      <c r="G14" s="10">
        <f t="shared" ref="F14:G16" si="1">G15</f>
        <v>1517</v>
      </c>
    </row>
    <row r="15" spans="1:7" ht="12.75" customHeight="1">
      <c r="A15" s="34">
        <v>7</v>
      </c>
      <c r="B15" s="43">
        <v>103</v>
      </c>
      <c r="C15" s="44" t="s">
        <v>107</v>
      </c>
      <c r="D15" s="45"/>
      <c r="E15" s="33" t="s">
        <v>57</v>
      </c>
      <c r="F15" s="38">
        <f>SUM(F16+F18)</f>
        <v>1163.0540000000001</v>
      </c>
      <c r="G15" s="10">
        <f t="shared" si="1"/>
        <v>1517</v>
      </c>
    </row>
    <row r="16" spans="1:7" ht="24.75" customHeight="1">
      <c r="A16" s="34">
        <v>8</v>
      </c>
      <c r="B16" s="43">
        <v>103</v>
      </c>
      <c r="C16" s="44" t="s">
        <v>104</v>
      </c>
      <c r="D16" s="45"/>
      <c r="E16" s="33" t="s">
        <v>103</v>
      </c>
      <c r="F16" s="38">
        <f t="shared" si="1"/>
        <v>532.55399999999997</v>
      </c>
      <c r="G16" s="10">
        <f t="shared" si="1"/>
        <v>1517</v>
      </c>
    </row>
    <row r="17" spans="1:8" ht="22.5" customHeight="1">
      <c r="A17" s="34">
        <v>9</v>
      </c>
      <c r="B17" s="46">
        <v>103</v>
      </c>
      <c r="C17" s="47" t="s">
        <v>104</v>
      </c>
      <c r="D17" s="40" t="s">
        <v>46</v>
      </c>
      <c r="E17" s="41" t="s">
        <v>185</v>
      </c>
      <c r="F17" s="42">
        <v>532.55399999999997</v>
      </c>
      <c r="G17" s="11">
        <v>1517</v>
      </c>
    </row>
    <row r="18" spans="1:8" ht="28.5" customHeight="1">
      <c r="A18" s="34">
        <v>10</v>
      </c>
      <c r="B18" s="46">
        <v>103</v>
      </c>
      <c r="C18" s="44" t="s">
        <v>106</v>
      </c>
      <c r="D18" s="40"/>
      <c r="E18" s="33" t="s">
        <v>58</v>
      </c>
      <c r="F18" s="38">
        <f>SUM(F19)</f>
        <v>630.5</v>
      </c>
      <c r="G18" s="11"/>
    </row>
    <row r="19" spans="1:8" ht="25.5" customHeight="1">
      <c r="A19" s="34">
        <v>11</v>
      </c>
      <c r="B19" s="46">
        <v>103</v>
      </c>
      <c r="C19" s="47" t="s">
        <v>106</v>
      </c>
      <c r="D19" s="40" t="s">
        <v>46</v>
      </c>
      <c r="E19" s="41" t="s">
        <v>185</v>
      </c>
      <c r="F19" s="42">
        <v>630.5</v>
      </c>
      <c r="G19" s="11"/>
    </row>
    <row r="20" spans="1:8" ht="44.25" customHeight="1">
      <c r="A20" s="34">
        <v>12</v>
      </c>
      <c r="B20" s="35">
        <v>104</v>
      </c>
      <c r="C20" s="36"/>
      <c r="D20" s="36"/>
      <c r="E20" s="33" t="s">
        <v>32</v>
      </c>
      <c r="F20" s="38">
        <f>F21</f>
        <v>13968.09</v>
      </c>
      <c r="G20" s="10" t="e">
        <f>G21</f>
        <v>#REF!</v>
      </c>
    </row>
    <row r="21" spans="1:8" ht="12.75" customHeight="1">
      <c r="A21" s="34">
        <v>13</v>
      </c>
      <c r="B21" s="35">
        <v>104</v>
      </c>
      <c r="C21" s="36" t="s">
        <v>107</v>
      </c>
      <c r="D21" s="36"/>
      <c r="E21" s="33" t="s">
        <v>57</v>
      </c>
      <c r="F21" s="38">
        <f>SUM(F22+F24)</f>
        <v>13968.09</v>
      </c>
      <c r="G21" s="10" t="e">
        <f>G22+G24+#REF!+#REF!</f>
        <v>#REF!</v>
      </c>
    </row>
    <row r="22" spans="1:8" ht="25.5" customHeight="1">
      <c r="A22" s="34">
        <v>14</v>
      </c>
      <c r="B22" s="35">
        <v>104</v>
      </c>
      <c r="C22" s="36" t="s">
        <v>106</v>
      </c>
      <c r="D22" s="36"/>
      <c r="E22" s="33" t="s">
        <v>58</v>
      </c>
      <c r="F22" s="38">
        <f>SUM(F23:F23)</f>
        <v>9950.2000000000007</v>
      </c>
      <c r="G22" s="10">
        <f>G23</f>
        <v>14238</v>
      </c>
    </row>
    <row r="23" spans="1:8" ht="28.5" customHeight="1">
      <c r="A23" s="34">
        <v>15</v>
      </c>
      <c r="B23" s="39">
        <v>104</v>
      </c>
      <c r="C23" s="40" t="s">
        <v>106</v>
      </c>
      <c r="D23" s="40" t="s">
        <v>46</v>
      </c>
      <c r="E23" s="41" t="s">
        <v>185</v>
      </c>
      <c r="F23" s="42">
        <v>9950.2000000000007</v>
      </c>
      <c r="G23" s="11">
        <v>14238</v>
      </c>
    </row>
    <row r="24" spans="1:8" ht="27.75" customHeight="1">
      <c r="A24" s="34">
        <v>16</v>
      </c>
      <c r="B24" s="35">
        <v>104</v>
      </c>
      <c r="C24" s="36" t="s">
        <v>108</v>
      </c>
      <c r="D24" s="36"/>
      <c r="E24" s="33" t="s">
        <v>61</v>
      </c>
      <c r="F24" s="38">
        <f>SUM(F25)</f>
        <v>4017.89</v>
      </c>
      <c r="G24" s="10">
        <f>G25</f>
        <v>9260</v>
      </c>
    </row>
    <row r="25" spans="1:8" ht="18.75" customHeight="1">
      <c r="A25" s="34">
        <v>17</v>
      </c>
      <c r="B25" s="39">
        <v>104</v>
      </c>
      <c r="C25" s="40" t="s">
        <v>108</v>
      </c>
      <c r="D25" s="40" t="s">
        <v>46</v>
      </c>
      <c r="E25" s="41" t="s">
        <v>185</v>
      </c>
      <c r="F25" s="42">
        <v>4017.89</v>
      </c>
      <c r="G25" s="11">
        <v>9260</v>
      </c>
    </row>
    <row r="26" spans="1:8" ht="18.75" customHeight="1">
      <c r="A26" s="34">
        <v>18</v>
      </c>
      <c r="B26" s="35">
        <v>105</v>
      </c>
      <c r="C26" s="36"/>
      <c r="D26" s="36"/>
      <c r="E26" s="33" t="s">
        <v>245</v>
      </c>
      <c r="F26" s="38">
        <f>SUM(F27)</f>
        <v>0.3</v>
      </c>
      <c r="G26" s="11"/>
    </row>
    <row r="27" spans="1:8" ht="18.75" customHeight="1">
      <c r="A27" s="34">
        <v>19</v>
      </c>
      <c r="B27" s="35">
        <v>105</v>
      </c>
      <c r="C27" s="36" t="s">
        <v>107</v>
      </c>
      <c r="D27" s="36"/>
      <c r="E27" s="33" t="s">
        <v>57</v>
      </c>
      <c r="F27" s="38">
        <f>SUM(F28)</f>
        <v>0.3</v>
      </c>
      <c r="G27" s="11"/>
    </row>
    <row r="28" spans="1:8" ht="84.75" customHeight="1">
      <c r="A28" s="34">
        <v>20</v>
      </c>
      <c r="B28" s="35">
        <v>105</v>
      </c>
      <c r="C28" s="36" t="s">
        <v>215</v>
      </c>
      <c r="D28" s="36"/>
      <c r="E28" s="48" t="s">
        <v>252</v>
      </c>
      <c r="F28" s="38">
        <f>SUM(F29)</f>
        <v>0.3</v>
      </c>
      <c r="G28" s="11"/>
      <c r="H28" s="5"/>
    </row>
    <row r="29" spans="1:8" ht="30.75" customHeight="1">
      <c r="A29" s="34">
        <v>21</v>
      </c>
      <c r="B29" s="39">
        <v>105</v>
      </c>
      <c r="C29" s="40" t="s">
        <v>215</v>
      </c>
      <c r="D29" s="40" t="s">
        <v>60</v>
      </c>
      <c r="E29" s="41" t="s">
        <v>184</v>
      </c>
      <c r="F29" s="42">
        <v>0.3</v>
      </c>
      <c r="G29" s="11"/>
    </row>
    <row r="30" spans="1:8" ht="39" customHeight="1">
      <c r="A30" s="34">
        <v>22</v>
      </c>
      <c r="B30" s="35">
        <v>106</v>
      </c>
      <c r="C30" s="36"/>
      <c r="D30" s="36"/>
      <c r="E30" s="33" t="s">
        <v>334</v>
      </c>
      <c r="F30" s="38">
        <f>F31+F36</f>
        <v>3217.2359999999999</v>
      </c>
      <c r="G30" s="10" t="e">
        <f>G31+#REF!</f>
        <v>#REF!</v>
      </c>
    </row>
    <row r="31" spans="1:8" ht="39.75" customHeight="1">
      <c r="A31" s="34">
        <v>23</v>
      </c>
      <c r="B31" s="35">
        <v>106</v>
      </c>
      <c r="C31" s="36" t="s">
        <v>173</v>
      </c>
      <c r="D31" s="36"/>
      <c r="E31" s="33" t="s">
        <v>383</v>
      </c>
      <c r="F31" s="38">
        <f>F32</f>
        <v>2210.2060000000001</v>
      </c>
      <c r="G31" s="10" t="e">
        <f>G33+G37</f>
        <v>#REF!</v>
      </c>
    </row>
    <row r="32" spans="1:8" ht="39.75" customHeight="1">
      <c r="A32" s="34">
        <v>24</v>
      </c>
      <c r="B32" s="35">
        <v>106</v>
      </c>
      <c r="C32" s="36" t="s">
        <v>110</v>
      </c>
      <c r="D32" s="36"/>
      <c r="E32" s="49" t="s">
        <v>389</v>
      </c>
      <c r="F32" s="38">
        <f>SUM(F33)</f>
        <v>2210.2060000000001</v>
      </c>
      <c r="G32" s="10"/>
    </row>
    <row r="33" spans="1:7" ht="27" customHeight="1">
      <c r="A33" s="34">
        <v>25</v>
      </c>
      <c r="B33" s="35">
        <v>106</v>
      </c>
      <c r="C33" s="36" t="s">
        <v>109</v>
      </c>
      <c r="D33" s="36"/>
      <c r="E33" s="33" t="s">
        <v>59</v>
      </c>
      <c r="F33" s="38">
        <f>SUM(F34:F35)</f>
        <v>2210.2060000000001</v>
      </c>
      <c r="G33" s="10" t="e">
        <f>G34+#REF!</f>
        <v>#REF!</v>
      </c>
    </row>
    <row r="34" spans="1:7" ht="12.75" customHeight="1">
      <c r="A34" s="34">
        <v>26</v>
      </c>
      <c r="B34" s="39">
        <v>106</v>
      </c>
      <c r="C34" s="40" t="s">
        <v>109</v>
      </c>
      <c r="D34" s="40" t="s">
        <v>46</v>
      </c>
      <c r="E34" s="41" t="s">
        <v>185</v>
      </c>
      <c r="F34" s="42">
        <v>2027.384</v>
      </c>
      <c r="G34" s="11">
        <v>809</v>
      </c>
    </row>
    <row r="35" spans="1:7" ht="29.25" customHeight="1">
      <c r="A35" s="34">
        <v>27</v>
      </c>
      <c r="B35" s="39">
        <v>106</v>
      </c>
      <c r="C35" s="40" t="s">
        <v>109</v>
      </c>
      <c r="D35" s="40" t="s">
        <v>60</v>
      </c>
      <c r="E35" s="41" t="s">
        <v>184</v>
      </c>
      <c r="F35" s="42">
        <f>127.492+55.33</f>
        <v>182.822</v>
      </c>
      <c r="G35" s="11"/>
    </row>
    <row r="36" spans="1:7" s="5" customFormat="1" ht="16.5" customHeight="1">
      <c r="A36" s="34">
        <v>28</v>
      </c>
      <c r="B36" s="35">
        <v>106</v>
      </c>
      <c r="C36" s="36" t="s">
        <v>107</v>
      </c>
      <c r="D36" s="36"/>
      <c r="E36" s="33" t="s">
        <v>57</v>
      </c>
      <c r="F36" s="38">
        <f>SUM(F37+F39)</f>
        <v>1007.03</v>
      </c>
      <c r="G36" s="10"/>
    </row>
    <row r="37" spans="1:7" ht="25.5" customHeight="1">
      <c r="A37" s="34">
        <v>29</v>
      </c>
      <c r="B37" s="35">
        <v>106</v>
      </c>
      <c r="C37" s="36" t="s">
        <v>106</v>
      </c>
      <c r="D37" s="36"/>
      <c r="E37" s="33" t="s">
        <v>58</v>
      </c>
      <c r="F37" s="38">
        <f>SUM(F38)</f>
        <v>563.9</v>
      </c>
      <c r="G37" s="10">
        <f>G38</f>
        <v>847</v>
      </c>
    </row>
    <row r="38" spans="1:7" ht="12.75" customHeight="1">
      <c r="A38" s="34">
        <v>30</v>
      </c>
      <c r="B38" s="39">
        <v>106</v>
      </c>
      <c r="C38" s="40" t="s">
        <v>106</v>
      </c>
      <c r="D38" s="40" t="s">
        <v>46</v>
      </c>
      <c r="E38" s="41" t="s">
        <v>185</v>
      </c>
      <c r="F38" s="42">
        <v>563.9</v>
      </c>
      <c r="G38" s="11">
        <v>847</v>
      </c>
    </row>
    <row r="39" spans="1:7" ht="29.25" customHeight="1">
      <c r="A39" s="34">
        <v>31</v>
      </c>
      <c r="B39" s="35">
        <v>106</v>
      </c>
      <c r="C39" s="36" t="s">
        <v>111</v>
      </c>
      <c r="D39" s="36"/>
      <c r="E39" s="33" t="s">
        <v>28</v>
      </c>
      <c r="F39" s="38">
        <f>SUM(F40)</f>
        <v>443.13</v>
      </c>
      <c r="G39" s="11"/>
    </row>
    <row r="40" spans="1:7" ht="29.25" customHeight="1">
      <c r="A40" s="34">
        <v>32</v>
      </c>
      <c r="B40" s="39">
        <v>106</v>
      </c>
      <c r="C40" s="40" t="s">
        <v>111</v>
      </c>
      <c r="D40" s="40" t="s">
        <v>46</v>
      </c>
      <c r="E40" s="41" t="s">
        <v>185</v>
      </c>
      <c r="F40" s="42">
        <v>443.13</v>
      </c>
      <c r="G40" s="11"/>
    </row>
    <row r="41" spans="1:7" ht="16.5" customHeight="1">
      <c r="A41" s="34">
        <v>33</v>
      </c>
      <c r="B41" s="35">
        <v>107</v>
      </c>
      <c r="C41" s="36"/>
      <c r="D41" s="36"/>
      <c r="E41" s="33" t="s">
        <v>331</v>
      </c>
      <c r="F41" s="38">
        <f>SUM(F42)</f>
        <v>4405.1400000000003</v>
      </c>
      <c r="G41" s="11"/>
    </row>
    <row r="42" spans="1:7" ht="12.75" customHeight="1">
      <c r="A42" s="34">
        <v>34</v>
      </c>
      <c r="B42" s="35">
        <v>107</v>
      </c>
      <c r="C42" s="36" t="s">
        <v>107</v>
      </c>
      <c r="D42" s="36"/>
      <c r="E42" s="33" t="s">
        <v>57</v>
      </c>
      <c r="F42" s="38">
        <f>SUM(F43)</f>
        <v>4405.1400000000003</v>
      </c>
      <c r="G42" s="11"/>
    </row>
    <row r="43" spans="1:7" ht="14.25" customHeight="1">
      <c r="A43" s="34">
        <v>35</v>
      </c>
      <c r="B43" s="35">
        <v>107</v>
      </c>
      <c r="C43" s="36" t="s">
        <v>332</v>
      </c>
      <c r="D43" s="36"/>
      <c r="E43" s="33" t="s">
        <v>333</v>
      </c>
      <c r="F43" s="38">
        <f>SUM(F44)</f>
        <v>4405.1400000000003</v>
      </c>
      <c r="G43" s="11"/>
    </row>
    <row r="44" spans="1:7" ht="27" customHeight="1">
      <c r="A44" s="34">
        <v>36</v>
      </c>
      <c r="B44" s="39">
        <v>107</v>
      </c>
      <c r="C44" s="40" t="s">
        <v>332</v>
      </c>
      <c r="D44" s="40" t="s">
        <v>60</v>
      </c>
      <c r="E44" s="41" t="s">
        <v>184</v>
      </c>
      <c r="F44" s="42">
        <v>4405.1400000000003</v>
      </c>
      <c r="G44" s="11"/>
    </row>
    <row r="45" spans="1:7" ht="12.75" customHeight="1">
      <c r="A45" s="34">
        <v>37</v>
      </c>
      <c r="B45" s="35">
        <v>111</v>
      </c>
      <c r="C45" s="36"/>
      <c r="D45" s="36"/>
      <c r="E45" s="33" t="s">
        <v>7</v>
      </c>
      <c r="F45" s="38">
        <f t="shared" ref="F45:G47" si="2">F46</f>
        <v>300</v>
      </c>
      <c r="G45" s="10">
        <f t="shared" si="2"/>
        <v>250</v>
      </c>
    </row>
    <row r="46" spans="1:7" ht="12.75" customHeight="1">
      <c r="A46" s="34">
        <v>38</v>
      </c>
      <c r="B46" s="35">
        <v>111</v>
      </c>
      <c r="C46" s="36" t="s">
        <v>107</v>
      </c>
      <c r="D46" s="36"/>
      <c r="E46" s="33" t="s">
        <v>57</v>
      </c>
      <c r="F46" s="38">
        <f t="shared" si="2"/>
        <v>300</v>
      </c>
      <c r="G46" s="10">
        <f t="shared" si="2"/>
        <v>250</v>
      </c>
    </row>
    <row r="47" spans="1:7" ht="12.75" customHeight="1">
      <c r="A47" s="34">
        <v>39</v>
      </c>
      <c r="B47" s="35">
        <v>111</v>
      </c>
      <c r="C47" s="36" t="s">
        <v>123</v>
      </c>
      <c r="D47" s="36"/>
      <c r="E47" s="33" t="s">
        <v>8</v>
      </c>
      <c r="F47" s="38">
        <f t="shared" si="2"/>
        <v>300</v>
      </c>
      <c r="G47" s="10">
        <f t="shared" si="2"/>
        <v>250</v>
      </c>
    </row>
    <row r="48" spans="1:7" ht="12.75" customHeight="1">
      <c r="A48" s="34">
        <v>40</v>
      </c>
      <c r="B48" s="39">
        <v>111</v>
      </c>
      <c r="C48" s="40" t="s">
        <v>123</v>
      </c>
      <c r="D48" s="40" t="s">
        <v>47</v>
      </c>
      <c r="E48" s="41" t="s">
        <v>48</v>
      </c>
      <c r="F48" s="42">
        <v>300</v>
      </c>
      <c r="G48" s="11">
        <v>250</v>
      </c>
    </row>
    <row r="49" spans="1:7" ht="20.25" customHeight="1">
      <c r="A49" s="34">
        <v>41</v>
      </c>
      <c r="B49" s="35">
        <v>113</v>
      </c>
      <c r="C49" s="36"/>
      <c r="D49" s="36"/>
      <c r="E49" s="33" t="s">
        <v>25</v>
      </c>
      <c r="F49" s="38">
        <f>SUM(F50+F67+F71+F75)</f>
        <v>17801.090000000004</v>
      </c>
      <c r="G49" s="10" t="e">
        <f>#REF!+#REF!+#REF!+#REF!+#REF!+#REF!+#REF!+#REF!+#REF!+#REF!</f>
        <v>#REF!</v>
      </c>
    </row>
    <row r="50" spans="1:7" ht="38.25" customHeight="1">
      <c r="A50" s="34">
        <v>42</v>
      </c>
      <c r="B50" s="35">
        <v>113</v>
      </c>
      <c r="C50" s="36" t="s">
        <v>112</v>
      </c>
      <c r="D50" s="40"/>
      <c r="E50" s="33" t="s">
        <v>379</v>
      </c>
      <c r="F50" s="38">
        <f>SUM(F51+F55+F57+F59+F65)</f>
        <v>17344.590000000004</v>
      </c>
      <c r="G50" s="10"/>
    </row>
    <row r="51" spans="1:7" ht="26.25" customHeight="1">
      <c r="A51" s="34">
        <v>43</v>
      </c>
      <c r="B51" s="35">
        <v>113</v>
      </c>
      <c r="C51" s="36" t="s">
        <v>117</v>
      </c>
      <c r="D51" s="36"/>
      <c r="E51" s="50" t="s">
        <v>63</v>
      </c>
      <c r="F51" s="38">
        <f>SUM(F52:F54)</f>
        <v>16750.45</v>
      </c>
      <c r="G51" s="10"/>
    </row>
    <row r="52" spans="1:7" s="4" customFormat="1" ht="21" customHeight="1">
      <c r="A52" s="34">
        <v>44</v>
      </c>
      <c r="B52" s="39">
        <v>113</v>
      </c>
      <c r="C52" s="40" t="s">
        <v>117</v>
      </c>
      <c r="D52" s="40" t="s">
        <v>40</v>
      </c>
      <c r="E52" s="51" t="s">
        <v>64</v>
      </c>
      <c r="F52" s="42">
        <v>11937</v>
      </c>
      <c r="G52" s="12"/>
    </row>
    <row r="53" spans="1:7" ht="30.75" customHeight="1">
      <c r="A53" s="34">
        <v>45</v>
      </c>
      <c r="B53" s="39">
        <v>113</v>
      </c>
      <c r="C53" s="40" t="s">
        <v>117</v>
      </c>
      <c r="D53" s="40" t="s">
        <v>60</v>
      </c>
      <c r="E53" s="41" t="s">
        <v>184</v>
      </c>
      <c r="F53" s="42">
        <f>2010+425+771.4+1369.05+90</f>
        <v>4665.45</v>
      </c>
      <c r="G53" s="10"/>
    </row>
    <row r="54" spans="1:7" ht="18" customHeight="1">
      <c r="A54" s="34">
        <v>46</v>
      </c>
      <c r="B54" s="39">
        <v>113</v>
      </c>
      <c r="C54" s="40" t="s">
        <v>117</v>
      </c>
      <c r="D54" s="40" t="s">
        <v>180</v>
      </c>
      <c r="E54" s="51" t="s">
        <v>181</v>
      </c>
      <c r="F54" s="42">
        <v>148</v>
      </c>
      <c r="G54" s="10"/>
    </row>
    <row r="55" spans="1:7" ht="32.25" customHeight="1">
      <c r="A55" s="34">
        <v>47</v>
      </c>
      <c r="B55" s="35">
        <v>113</v>
      </c>
      <c r="C55" s="36" t="s">
        <v>312</v>
      </c>
      <c r="D55" s="36"/>
      <c r="E55" s="50" t="s">
        <v>199</v>
      </c>
      <c r="F55" s="38">
        <f>SUM(F56)</f>
        <v>378.74</v>
      </c>
      <c r="G55" s="10"/>
    </row>
    <row r="56" spans="1:7" ht="28.5" customHeight="1">
      <c r="A56" s="34">
        <v>48</v>
      </c>
      <c r="B56" s="39">
        <v>113</v>
      </c>
      <c r="C56" s="40" t="s">
        <v>312</v>
      </c>
      <c r="D56" s="40" t="s">
        <v>60</v>
      </c>
      <c r="E56" s="41" t="s">
        <v>184</v>
      </c>
      <c r="F56" s="42">
        <v>378.74</v>
      </c>
      <c r="G56" s="10"/>
    </row>
    <row r="57" spans="1:7" ht="32.25" customHeight="1">
      <c r="A57" s="34">
        <v>49</v>
      </c>
      <c r="B57" s="35">
        <v>113</v>
      </c>
      <c r="C57" s="36" t="s">
        <v>313</v>
      </c>
      <c r="D57" s="36"/>
      <c r="E57" s="50" t="s">
        <v>65</v>
      </c>
      <c r="F57" s="38">
        <f>F58</f>
        <v>50</v>
      </c>
      <c r="G57" s="10"/>
    </row>
    <row r="58" spans="1:7" s="4" customFormat="1" ht="28.5" customHeight="1">
      <c r="A58" s="34">
        <v>50</v>
      </c>
      <c r="B58" s="39">
        <v>113</v>
      </c>
      <c r="C58" s="40" t="s">
        <v>313</v>
      </c>
      <c r="D58" s="40" t="s">
        <v>60</v>
      </c>
      <c r="E58" s="41" t="s">
        <v>184</v>
      </c>
      <c r="F58" s="42">
        <v>50</v>
      </c>
      <c r="G58" s="12"/>
    </row>
    <row r="59" spans="1:7" s="4" customFormat="1" ht="43.5" customHeight="1">
      <c r="A59" s="34">
        <v>51</v>
      </c>
      <c r="B59" s="35">
        <v>113</v>
      </c>
      <c r="C59" s="36" t="s">
        <v>202</v>
      </c>
      <c r="D59" s="40"/>
      <c r="E59" s="50" t="s">
        <v>66</v>
      </c>
      <c r="F59" s="38">
        <f>F60+F62</f>
        <v>115.4</v>
      </c>
      <c r="G59" s="12"/>
    </row>
    <row r="60" spans="1:7" s="4" customFormat="1" ht="68.25" customHeight="1">
      <c r="A60" s="34">
        <v>52</v>
      </c>
      <c r="B60" s="35">
        <v>113</v>
      </c>
      <c r="C60" s="36" t="s">
        <v>118</v>
      </c>
      <c r="D60" s="40"/>
      <c r="E60" s="50" t="s">
        <v>67</v>
      </c>
      <c r="F60" s="38">
        <f>F61</f>
        <v>0.2</v>
      </c>
      <c r="G60" s="12"/>
    </row>
    <row r="61" spans="1:7" s="4" customFormat="1" ht="30.75" customHeight="1">
      <c r="A61" s="34">
        <v>53</v>
      </c>
      <c r="B61" s="39">
        <v>113</v>
      </c>
      <c r="C61" s="40" t="s">
        <v>118</v>
      </c>
      <c r="D61" s="40" t="s">
        <v>60</v>
      </c>
      <c r="E61" s="41" t="s">
        <v>184</v>
      </c>
      <c r="F61" s="42">
        <v>0.2</v>
      </c>
      <c r="G61" s="12"/>
    </row>
    <row r="62" spans="1:7" s="4" customFormat="1" ht="33.75" customHeight="1">
      <c r="A62" s="34">
        <v>54</v>
      </c>
      <c r="B62" s="35">
        <v>113</v>
      </c>
      <c r="C62" s="36" t="s">
        <v>119</v>
      </c>
      <c r="D62" s="40"/>
      <c r="E62" s="50" t="s">
        <v>68</v>
      </c>
      <c r="F62" s="38">
        <f>F63+F64</f>
        <v>115.2</v>
      </c>
      <c r="G62" s="12"/>
    </row>
    <row r="63" spans="1:7" s="4" customFormat="1" ht="28.5" customHeight="1">
      <c r="A63" s="34">
        <v>55</v>
      </c>
      <c r="B63" s="39">
        <v>113</v>
      </c>
      <c r="C63" s="40" t="s">
        <v>119</v>
      </c>
      <c r="D63" s="40" t="s">
        <v>46</v>
      </c>
      <c r="E63" s="41" t="s">
        <v>185</v>
      </c>
      <c r="F63" s="42">
        <v>73.2</v>
      </c>
      <c r="G63" s="12"/>
    </row>
    <row r="64" spans="1:7" s="4" customFormat="1" ht="34.5" customHeight="1">
      <c r="A64" s="34">
        <v>56</v>
      </c>
      <c r="B64" s="39">
        <v>113</v>
      </c>
      <c r="C64" s="40" t="s">
        <v>119</v>
      </c>
      <c r="D64" s="40" t="s">
        <v>60</v>
      </c>
      <c r="E64" s="41" t="s">
        <v>184</v>
      </c>
      <c r="F64" s="42">
        <v>42</v>
      </c>
      <c r="G64" s="12"/>
    </row>
    <row r="65" spans="1:9" s="4" customFormat="1" ht="27.75" customHeight="1">
      <c r="A65" s="34">
        <v>57</v>
      </c>
      <c r="B65" s="35">
        <v>113</v>
      </c>
      <c r="C65" s="36" t="s">
        <v>120</v>
      </c>
      <c r="D65" s="40"/>
      <c r="E65" s="50" t="s">
        <v>69</v>
      </c>
      <c r="F65" s="38">
        <f>F66</f>
        <v>50</v>
      </c>
      <c r="G65" s="12"/>
    </row>
    <row r="66" spans="1:9" s="5" customFormat="1" ht="34.5" customHeight="1">
      <c r="A66" s="34">
        <v>58</v>
      </c>
      <c r="B66" s="39">
        <v>113</v>
      </c>
      <c r="C66" s="40" t="s">
        <v>120</v>
      </c>
      <c r="D66" s="40" t="s">
        <v>60</v>
      </c>
      <c r="E66" s="41" t="s">
        <v>184</v>
      </c>
      <c r="F66" s="42">
        <v>50</v>
      </c>
      <c r="G66" s="10"/>
    </row>
    <row r="67" spans="1:9" s="5" customFormat="1" ht="40.5" customHeight="1">
      <c r="A67" s="34">
        <v>59</v>
      </c>
      <c r="B67" s="35">
        <v>113</v>
      </c>
      <c r="C67" s="36" t="s">
        <v>173</v>
      </c>
      <c r="D67" s="40"/>
      <c r="E67" s="33" t="s">
        <v>383</v>
      </c>
      <c r="F67" s="38">
        <f>SUM(F68)</f>
        <v>60</v>
      </c>
      <c r="G67" s="10"/>
    </row>
    <row r="68" spans="1:9" s="5" customFormat="1" ht="38.25" customHeight="1">
      <c r="A68" s="34">
        <v>60</v>
      </c>
      <c r="B68" s="35">
        <v>113</v>
      </c>
      <c r="C68" s="36" t="s">
        <v>110</v>
      </c>
      <c r="D68" s="40"/>
      <c r="E68" s="49" t="s">
        <v>413</v>
      </c>
      <c r="F68" s="38">
        <f>SUM(F69)</f>
        <v>60</v>
      </c>
      <c r="G68" s="10"/>
    </row>
    <row r="69" spans="1:9" s="5" customFormat="1" ht="29.25" customHeight="1">
      <c r="A69" s="34">
        <v>61</v>
      </c>
      <c r="B69" s="35">
        <v>113</v>
      </c>
      <c r="C69" s="36" t="s">
        <v>109</v>
      </c>
      <c r="D69" s="40"/>
      <c r="E69" s="33" t="s">
        <v>59</v>
      </c>
      <c r="F69" s="38">
        <f>SUM(F70)</f>
        <v>60</v>
      </c>
      <c r="G69" s="10"/>
    </row>
    <row r="70" spans="1:9" s="5" customFormat="1" ht="27" customHeight="1">
      <c r="A70" s="34">
        <v>62</v>
      </c>
      <c r="B70" s="39">
        <v>113</v>
      </c>
      <c r="C70" s="40" t="s">
        <v>109</v>
      </c>
      <c r="D70" s="40" t="s">
        <v>60</v>
      </c>
      <c r="E70" s="41" t="s">
        <v>184</v>
      </c>
      <c r="F70" s="42">
        <v>60</v>
      </c>
      <c r="G70" s="10"/>
    </row>
    <row r="71" spans="1:9" s="4" customFormat="1" ht="40.5" customHeight="1">
      <c r="A71" s="34">
        <v>63</v>
      </c>
      <c r="B71" s="35">
        <v>113</v>
      </c>
      <c r="C71" s="36" t="s">
        <v>121</v>
      </c>
      <c r="D71" s="36"/>
      <c r="E71" s="50" t="s">
        <v>343</v>
      </c>
      <c r="F71" s="38">
        <f>SUM(F72)</f>
        <v>292.10000000000002</v>
      </c>
      <c r="G71" s="12"/>
    </row>
    <row r="72" spans="1:9" s="4" customFormat="1" ht="54.75" customHeight="1">
      <c r="A72" s="34">
        <v>64</v>
      </c>
      <c r="B72" s="35">
        <v>113</v>
      </c>
      <c r="C72" s="36" t="s">
        <v>122</v>
      </c>
      <c r="D72" s="36"/>
      <c r="E72" s="50" t="s">
        <v>316</v>
      </c>
      <c r="F72" s="38">
        <f>SUM(F73:F74)</f>
        <v>292.10000000000002</v>
      </c>
      <c r="G72" s="12"/>
    </row>
    <row r="73" spans="1:9" s="4" customFormat="1" ht="24.75" customHeight="1">
      <c r="A73" s="34">
        <v>65</v>
      </c>
      <c r="B73" s="39">
        <v>113</v>
      </c>
      <c r="C73" s="40" t="s">
        <v>122</v>
      </c>
      <c r="D73" s="40" t="s">
        <v>46</v>
      </c>
      <c r="E73" s="41" t="s">
        <v>185</v>
      </c>
      <c r="F73" s="42">
        <v>108.48</v>
      </c>
      <c r="G73" s="12"/>
    </row>
    <row r="74" spans="1:9" s="4" customFormat="1" ht="24.75" customHeight="1">
      <c r="A74" s="34">
        <v>66</v>
      </c>
      <c r="B74" s="39">
        <v>113</v>
      </c>
      <c r="C74" s="40" t="s">
        <v>122</v>
      </c>
      <c r="D74" s="40" t="s">
        <v>60</v>
      </c>
      <c r="E74" s="41" t="s">
        <v>184</v>
      </c>
      <c r="F74" s="42">
        <v>183.62</v>
      </c>
      <c r="G74" s="12"/>
    </row>
    <row r="75" spans="1:9" s="4" customFormat="1" ht="18.75" customHeight="1">
      <c r="A75" s="34">
        <v>67</v>
      </c>
      <c r="B75" s="35">
        <v>113</v>
      </c>
      <c r="C75" s="36" t="s">
        <v>107</v>
      </c>
      <c r="D75" s="40"/>
      <c r="E75" s="33" t="s">
        <v>57</v>
      </c>
      <c r="F75" s="38">
        <f>SUM(F76+F78)</f>
        <v>104.4</v>
      </c>
      <c r="G75" s="12"/>
    </row>
    <row r="76" spans="1:9" s="4" customFormat="1" ht="25.5" customHeight="1">
      <c r="A76" s="34">
        <v>68</v>
      </c>
      <c r="B76" s="35">
        <v>113</v>
      </c>
      <c r="C76" s="36" t="s">
        <v>311</v>
      </c>
      <c r="D76" s="36"/>
      <c r="E76" s="52" t="s">
        <v>183</v>
      </c>
      <c r="F76" s="38">
        <f>SUM(F77)</f>
        <v>14.4</v>
      </c>
      <c r="G76" s="21"/>
      <c r="H76" s="22"/>
      <c r="I76" s="22"/>
    </row>
    <row r="77" spans="1:9" s="4" customFormat="1" ht="29.25" customHeight="1">
      <c r="A77" s="34">
        <v>69</v>
      </c>
      <c r="B77" s="39">
        <v>113</v>
      </c>
      <c r="C77" s="40" t="s">
        <v>311</v>
      </c>
      <c r="D77" s="40" t="s">
        <v>46</v>
      </c>
      <c r="E77" s="41" t="s">
        <v>185</v>
      </c>
      <c r="F77" s="53">
        <v>14.4</v>
      </c>
      <c r="G77" s="21"/>
      <c r="H77" s="22"/>
      <c r="I77" s="22"/>
    </row>
    <row r="78" spans="1:9" s="4" customFormat="1" ht="44.25" customHeight="1">
      <c r="A78" s="34">
        <v>70</v>
      </c>
      <c r="B78" s="35">
        <v>113</v>
      </c>
      <c r="C78" s="36" t="s">
        <v>399</v>
      </c>
      <c r="D78" s="36"/>
      <c r="E78" s="33" t="s">
        <v>398</v>
      </c>
      <c r="F78" s="79">
        <f>SUM(F79)</f>
        <v>90</v>
      </c>
      <c r="G78" s="21"/>
      <c r="H78" s="22"/>
      <c r="I78" s="22"/>
    </row>
    <row r="79" spans="1:9" s="4" customFormat="1" ht="29.25" customHeight="1">
      <c r="A79" s="34">
        <v>71</v>
      </c>
      <c r="B79" s="39">
        <v>113</v>
      </c>
      <c r="C79" s="40" t="s">
        <v>399</v>
      </c>
      <c r="D79" s="40" t="s">
        <v>60</v>
      </c>
      <c r="E79" s="41" t="s">
        <v>184</v>
      </c>
      <c r="F79" s="53">
        <v>90</v>
      </c>
      <c r="G79" s="21"/>
      <c r="H79" s="22"/>
      <c r="I79" s="22"/>
    </row>
    <row r="80" spans="1:9" ht="15.75" customHeight="1">
      <c r="A80" s="34">
        <v>72</v>
      </c>
      <c r="B80" s="35">
        <v>200</v>
      </c>
      <c r="C80" s="36"/>
      <c r="D80" s="36"/>
      <c r="E80" s="37" t="s">
        <v>9</v>
      </c>
      <c r="F80" s="38">
        <f t="shared" ref="F80:G82" si="3">F81</f>
        <v>237.3</v>
      </c>
      <c r="G80" s="10">
        <f t="shared" si="3"/>
        <v>1189</v>
      </c>
    </row>
    <row r="81" spans="1:7" ht="12.75" customHeight="1">
      <c r="A81" s="34">
        <v>73</v>
      </c>
      <c r="B81" s="35">
        <v>203</v>
      </c>
      <c r="C81" s="36"/>
      <c r="D81" s="36"/>
      <c r="E81" s="33" t="s">
        <v>10</v>
      </c>
      <c r="F81" s="38">
        <f t="shared" si="3"/>
        <v>237.3</v>
      </c>
      <c r="G81" s="10">
        <f t="shared" si="3"/>
        <v>1189</v>
      </c>
    </row>
    <row r="82" spans="1:7" ht="12.75" customHeight="1">
      <c r="A82" s="34">
        <v>74</v>
      </c>
      <c r="B82" s="35">
        <v>203</v>
      </c>
      <c r="C82" s="36" t="s">
        <v>107</v>
      </c>
      <c r="D82" s="36"/>
      <c r="E82" s="33" t="s">
        <v>57</v>
      </c>
      <c r="F82" s="38">
        <f t="shared" si="3"/>
        <v>237.3</v>
      </c>
      <c r="G82" s="10">
        <f t="shared" si="3"/>
        <v>1189</v>
      </c>
    </row>
    <row r="83" spans="1:7" ht="25.5" customHeight="1">
      <c r="A83" s="34">
        <v>75</v>
      </c>
      <c r="B83" s="35">
        <v>203</v>
      </c>
      <c r="C83" s="36" t="s">
        <v>165</v>
      </c>
      <c r="D83" s="36"/>
      <c r="E83" s="33" t="s">
        <v>39</v>
      </c>
      <c r="F83" s="38">
        <f>F84+F85</f>
        <v>237.3</v>
      </c>
      <c r="G83" s="13">
        <f>G84</f>
        <v>1189</v>
      </c>
    </row>
    <row r="84" spans="1:7" ht="30.75" customHeight="1">
      <c r="A84" s="34">
        <v>76</v>
      </c>
      <c r="B84" s="39">
        <v>203</v>
      </c>
      <c r="C84" s="40" t="s">
        <v>165</v>
      </c>
      <c r="D84" s="40" t="s">
        <v>46</v>
      </c>
      <c r="E84" s="41" t="s">
        <v>185</v>
      </c>
      <c r="F84" s="80">
        <v>226.8</v>
      </c>
      <c r="G84" s="11">
        <v>1189</v>
      </c>
    </row>
    <row r="85" spans="1:7" ht="29.25" customHeight="1">
      <c r="A85" s="34">
        <v>77</v>
      </c>
      <c r="B85" s="39">
        <v>203</v>
      </c>
      <c r="C85" s="40" t="s">
        <v>165</v>
      </c>
      <c r="D85" s="40" t="s">
        <v>60</v>
      </c>
      <c r="E85" s="41" t="s">
        <v>184</v>
      </c>
      <c r="F85" s="80">
        <v>10.5</v>
      </c>
      <c r="G85" s="11"/>
    </row>
    <row r="86" spans="1:7" ht="31.5" customHeight="1">
      <c r="A86" s="34">
        <v>78</v>
      </c>
      <c r="B86" s="35">
        <v>300</v>
      </c>
      <c r="C86" s="36"/>
      <c r="D86" s="36"/>
      <c r="E86" s="37" t="s">
        <v>11</v>
      </c>
      <c r="F86" s="38">
        <f>SUM(F87+F95+F109)</f>
        <v>9204.82</v>
      </c>
      <c r="G86" s="10" t="e">
        <f>G87+#REF!+#REF!</f>
        <v>#REF!</v>
      </c>
    </row>
    <row r="87" spans="1:7" ht="38.25" customHeight="1">
      <c r="A87" s="34">
        <v>79</v>
      </c>
      <c r="B87" s="35">
        <v>309</v>
      </c>
      <c r="C87" s="36"/>
      <c r="D87" s="36"/>
      <c r="E87" s="33" t="s">
        <v>171</v>
      </c>
      <c r="F87" s="38">
        <f>SUM(F88+F91)</f>
        <v>3926.7</v>
      </c>
      <c r="G87" s="10" t="e">
        <f>G88+#REF!</f>
        <v>#REF!</v>
      </c>
    </row>
    <row r="88" spans="1:7" ht="38.25" customHeight="1">
      <c r="A88" s="34">
        <v>80</v>
      </c>
      <c r="B88" s="35">
        <v>309</v>
      </c>
      <c r="C88" s="36" t="s">
        <v>124</v>
      </c>
      <c r="D88" s="36"/>
      <c r="E88" s="33" t="s">
        <v>344</v>
      </c>
      <c r="F88" s="38">
        <f>SUM(F89)</f>
        <v>446.5</v>
      </c>
      <c r="G88" s="10">
        <f>G89</f>
        <v>477.6</v>
      </c>
    </row>
    <row r="89" spans="1:7" ht="27" customHeight="1">
      <c r="A89" s="34">
        <v>81</v>
      </c>
      <c r="B89" s="35">
        <v>309</v>
      </c>
      <c r="C89" s="36" t="s">
        <v>125</v>
      </c>
      <c r="D89" s="36"/>
      <c r="E89" s="33" t="s">
        <v>99</v>
      </c>
      <c r="F89" s="38">
        <f>F90</f>
        <v>446.5</v>
      </c>
      <c r="G89" s="10">
        <f>G90</f>
        <v>477.6</v>
      </c>
    </row>
    <row r="90" spans="1:7" ht="27" customHeight="1">
      <c r="A90" s="34">
        <v>82</v>
      </c>
      <c r="B90" s="39">
        <v>309</v>
      </c>
      <c r="C90" s="40" t="s">
        <v>125</v>
      </c>
      <c r="D90" s="40" t="s">
        <v>60</v>
      </c>
      <c r="E90" s="41" t="s">
        <v>184</v>
      </c>
      <c r="F90" s="42">
        <f>253.5+85.2+107.8</f>
        <v>446.5</v>
      </c>
      <c r="G90" s="11">
        <v>477.6</v>
      </c>
    </row>
    <row r="91" spans="1:7" ht="38.25" customHeight="1">
      <c r="A91" s="34">
        <v>83</v>
      </c>
      <c r="B91" s="35">
        <v>309</v>
      </c>
      <c r="C91" s="36" t="s">
        <v>112</v>
      </c>
      <c r="D91" s="40"/>
      <c r="E91" s="33" t="s">
        <v>393</v>
      </c>
      <c r="F91" s="38">
        <f>SUM(F92)</f>
        <v>3480.2</v>
      </c>
      <c r="G91" s="11"/>
    </row>
    <row r="92" spans="1:7" ht="39" customHeight="1">
      <c r="A92" s="34">
        <v>84</v>
      </c>
      <c r="B92" s="35">
        <v>309</v>
      </c>
      <c r="C92" s="36" t="s">
        <v>126</v>
      </c>
      <c r="D92" s="40"/>
      <c r="E92" s="33" t="s">
        <v>70</v>
      </c>
      <c r="F92" s="38">
        <f>SUM(F93:F94)</f>
        <v>3480.2</v>
      </c>
      <c r="G92" s="11"/>
    </row>
    <row r="93" spans="1:7" ht="25.5" customHeight="1">
      <c r="A93" s="34">
        <v>85</v>
      </c>
      <c r="B93" s="39">
        <v>309</v>
      </c>
      <c r="C93" s="40" t="s">
        <v>126</v>
      </c>
      <c r="D93" s="40" t="s">
        <v>40</v>
      </c>
      <c r="E93" s="41" t="s">
        <v>41</v>
      </c>
      <c r="F93" s="42">
        <v>2670.16</v>
      </c>
      <c r="G93" s="11"/>
    </row>
    <row r="94" spans="1:7" ht="30" customHeight="1">
      <c r="A94" s="34">
        <v>86</v>
      </c>
      <c r="B94" s="39">
        <v>309</v>
      </c>
      <c r="C94" s="40" t="s">
        <v>126</v>
      </c>
      <c r="D94" s="40" t="s">
        <v>60</v>
      </c>
      <c r="E94" s="41" t="s">
        <v>184</v>
      </c>
      <c r="F94" s="42">
        <f>900.04-90</f>
        <v>810.04</v>
      </c>
      <c r="G94" s="11"/>
    </row>
    <row r="95" spans="1:7" ht="28.5" customHeight="1">
      <c r="A95" s="34">
        <v>87</v>
      </c>
      <c r="B95" s="35">
        <v>310</v>
      </c>
      <c r="C95" s="36"/>
      <c r="D95" s="36"/>
      <c r="E95" s="33" t="s">
        <v>56</v>
      </c>
      <c r="F95" s="38">
        <f>SUM(F96)</f>
        <v>5236.12</v>
      </c>
      <c r="G95" s="11"/>
    </row>
    <row r="96" spans="1:7" ht="42.75" customHeight="1">
      <c r="A96" s="34">
        <v>88</v>
      </c>
      <c r="B96" s="35">
        <v>310</v>
      </c>
      <c r="C96" s="36" t="s">
        <v>127</v>
      </c>
      <c r="D96" s="36"/>
      <c r="E96" s="33" t="s">
        <v>394</v>
      </c>
      <c r="F96" s="38">
        <f>SUM(F97)</f>
        <v>5236.12</v>
      </c>
      <c r="G96" s="11"/>
    </row>
    <row r="97" spans="1:8" ht="55.5" customHeight="1">
      <c r="A97" s="34">
        <v>89</v>
      </c>
      <c r="B97" s="35">
        <v>310</v>
      </c>
      <c r="C97" s="36" t="s">
        <v>345</v>
      </c>
      <c r="D97" s="36"/>
      <c r="E97" s="56" t="s">
        <v>220</v>
      </c>
      <c r="F97" s="38">
        <f>SUM(F98+F100+F103+F105+F107)</f>
        <v>5236.12</v>
      </c>
      <c r="G97" s="11"/>
    </row>
    <row r="98" spans="1:8" ht="48" customHeight="1">
      <c r="A98" s="34">
        <v>90</v>
      </c>
      <c r="B98" s="35">
        <v>310</v>
      </c>
      <c r="C98" s="36" t="s">
        <v>128</v>
      </c>
      <c r="D98" s="36"/>
      <c r="E98" s="33" t="s">
        <v>188</v>
      </c>
      <c r="F98" s="38">
        <f>SUM(F99:F99)</f>
        <v>4670.8</v>
      </c>
      <c r="G98" s="11"/>
    </row>
    <row r="99" spans="1:8" ht="45" customHeight="1">
      <c r="A99" s="34">
        <v>91</v>
      </c>
      <c r="B99" s="39">
        <v>310</v>
      </c>
      <c r="C99" s="40" t="s">
        <v>128</v>
      </c>
      <c r="D99" s="40" t="s">
        <v>205</v>
      </c>
      <c r="E99" s="54" t="s">
        <v>346</v>
      </c>
      <c r="F99" s="42">
        <v>4670.8</v>
      </c>
      <c r="G99" s="11"/>
    </row>
    <row r="100" spans="1:8" ht="29.25" customHeight="1">
      <c r="A100" s="34">
        <v>92</v>
      </c>
      <c r="B100" s="35">
        <v>310</v>
      </c>
      <c r="C100" s="36" t="s">
        <v>317</v>
      </c>
      <c r="D100" s="40"/>
      <c r="E100" s="33" t="s">
        <v>71</v>
      </c>
      <c r="F100" s="38">
        <f>SUM(F101:F102)</f>
        <v>97.5</v>
      </c>
      <c r="G100" s="11"/>
    </row>
    <row r="101" spans="1:8" ht="29.25" customHeight="1">
      <c r="A101" s="34">
        <v>93</v>
      </c>
      <c r="B101" s="39">
        <v>310</v>
      </c>
      <c r="C101" s="40" t="s">
        <v>317</v>
      </c>
      <c r="D101" s="40" t="s">
        <v>60</v>
      </c>
      <c r="E101" s="41" t="s">
        <v>184</v>
      </c>
      <c r="F101" s="42">
        <f>14+50+2.5</f>
        <v>66.5</v>
      </c>
      <c r="G101" s="11"/>
      <c r="H101" s="23"/>
    </row>
    <row r="102" spans="1:8" ht="47.25" customHeight="1">
      <c r="A102" s="34">
        <v>94</v>
      </c>
      <c r="B102" s="39">
        <v>310</v>
      </c>
      <c r="C102" s="40" t="s">
        <v>317</v>
      </c>
      <c r="D102" s="40" t="s">
        <v>205</v>
      </c>
      <c r="E102" s="54" t="s">
        <v>346</v>
      </c>
      <c r="F102" s="42">
        <v>31</v>
      </c>
      <c r="G102" s="11"/>
    </row>
    <row r="103" spans="1:8" ht="36" customHeight="1">
      <c r="A103" s="34">
        <v>95</v>
      </c>
      <c r="B103" s="35">
        <v>310</v>
      </c>
      <c r="C103" s="36" t="s">
        <v>129</v>
      </c>
      <c r="D103" s="36"/>
      <c r="E103" s="55" t="s">
        <v>349</v>
      </c>
      <c r="F103" s="38">
        <f>SUM(F104)</f>
        <v>383.40000000000003</v>
      </c>
      <c r="G103" s="11"/>
    </row>
    <row r="104" spans="1:8" ht="29.25" customHeight="1">
      <c r="A104" s="34">
        <v>96</v>
      </c>
      <c r="B104" s="39">
        <v>310</v>
      </c>
      <c r="C104" s="40" t="s">
        <v>129</v>
      </c>
      <c r="D104" s="40" t="s">
        <v>60</v>
      </c>
      <c r="E104" s="41" t="s">
        <v>184</v>
      </c>
      <c r="F104" s="42">
        <f>388.6-5.2</f>
        <v>383.40000000000003</v>
      </c>
      <c r="G104" s="11"/>
      <c r="H104" s="76"/>
    </row>
    <row r="105" spans="1:8" ht="40.5" customHeight="1">
      <c r="A105" s="34">
        <v>97</v>
      </c>
      <c r="B105" s="67">
        <v>310</v>
      </c>
      <c r="C105" s="68" t="s">
        <v>347</v>
      </c>
      <c r="D105" s="68"/>
      <c r="E105" s="69" t="s">
        <v>348</v>
      </c>
      <c r="F105" s="70">
        <f>SUM(F106)</f>
        <v>62.32</v>
      </c>
      <c r="G105" s="11"/>
      <c r="H105" s="66"/>
    </row>
    <row r="106" spans="1:8" ht="29.25" customHeight="1">
      <c r="A106" s="34">
        <v>98</v>
      </c>
      <c r="B106" s="71">
        <v>310</v>
      </c>
      <c r="C106" s="72" t="s">
        <v>347</v>
      </c>
      <c r="D106" s="72" t="s">
        <v>60</v>
      </c>
      <c r="E106" s="73" t="s">
        <v>184</v>
      </c>
      <c r="F106" s="74">
        <v>62.32</v>
      </c>
      <c r="G106" s="11"/>
      <c r="H106" s="66"/>
    </row>
    <row r="107" spans="1:8" ht="71.25" customHeight="1">
      <c r="A107" s="34">
        <v>99</v>
      </c>
      <c r="B107" s="67">
        <v>310</v>
      </c>
      <c r="C107" s="68" t="s">
        <v>350</v>
      </c>
      <c r="D107" s="68"/>
      <c r="E107" s="69" t="s">
        <v>385</v>
      </c>
      <c r="F107" s="70">
        <f>SUM(F108)</f>
        <v>22.099999999999998</v>
      </c>
      <c r="G107" s="11"/>
      <c r="H107" s="75"/>
    </row>
    <row r="108" spans="1:8" ht="29.25" customHeight="1">
      <c r="A108" s="34">
        <v>100</v>
      </c>
      <c r="B108" s="71">
        <v>310</v>
      </c>
      <c r="C108" s="72" t="s">
        <v>350</v>
      </c>
      <c r="D108" s="72" t="s">
        <v>60</v>
      </c>
      <c r="E108" s="73" t="s">
        <v>184</v>
      </c>
      <c r="F108" s="74">
        <f>19.4+2.7</f>
        <v>22.099999999999998</v>
      </c>
      <c r="G108" s="11"/>
      <c r="H108" s="75"/>
    </row>
    <row r="109" spans="1:8" s="5" customFormat="1" ht="26.25" customHeight="1">
      <c r="A109" s="34">
        <v>101</v>
      </c>
      <c r="B109" s="35">
        <v>314</v>
      </c>
      <c r="C109" s="36"/>
      <c r="D109" s="36"/>
      <c r="E109" s="33" t="s">
        <v>54</v>
      </c>
      <c r="F109" s="38">
        <f>SUM(F110+F116+F121+F126+F131)</f>
        <v>42</v>
      </c>
      <c r="G109" s="10"/>
    </row>
    <row r="110" spans="1:8" ht="51.75" customHeight="1">
      <c r="A110" s="34">
        <v>102</v>
      </c>
      <c r="B110" s="35">
        <v>314</v>
      </c>
      <c r="C110" s="36" t="s">
        <v>318</v>
      </c>
      <c r="D110" s="36"/>
      <c r="E110" s="33" t="s">
        <v>351</v>
      </c>
      <c r="F110" s="38">
        <f>SUM(F111)</f>
        <v>0</v>
      </c>
      <c r="G110" s="10" t="e">
        <f>#REF!+#REF!</f>
        <v>#REF!</v>
      </c>
    </row>
    <row r="111" spans="1:8" ht="51.75" customHeight="1">
      <c r="A111" s="34">
        <v>103</v>
      </c>
      <c r="B111" s="35">
        <v>314</v>
      </c>
      <c r="C111" s="36" t="s">
        <v>319</v>
      </c>
      <c r="D111" s="36"/>
      <c r="E111" s="56" t="s">
        <v>261</v>
      </c>
      <c r="F111" s="38">
        <f>SUM(F112+F114)</f>
        <v>0</v>
      </c>
      <c r="G111" s="10"/>
    </row>
    <row r="112" spans="1:8" ht="39.75" customHeight="1">
      <c r="A112" s="34">
        <v>104</v>
      </c>
      <c r="B112" s="35">
        <v>314</v>
      </c>
      <c r="C112" s="36" t="s">
        <v>321</v>
      </c>
      <c r="D112" s="36"/>
      <c r="E112" s="52" t="s">
        <v>320</v>
      </c>
      <c r="F112" s="38">
        <f>SUM(F113)</f>
        <v>0</v>
      </c>
      <c r="G112" s="10"/>
    </row>
    <row r="113" spans="1:7" ht="27.75" customHeight="1">
      <c r="A113" s="34">
        <v>105</v>
      </c>
      <c r="B113" s="39">
        <v>314</v>
      </c>
      <c r="C113" s="40" t="s">
        <v>321</v>
      </c>
      <c r="D113" s="40" t="s">
        <v>60</v>
      </c>
      <c r="E113" s="41" t="s">
        <v>184</v>
      </c>
      <c r="F113" s="42">
        <f>18.8-18.8</f>
        <v>0</v>
      </c>
      <c r="G113" s="10"/>
    </row>
    <row r="114" spans="1:7" ht="62.25" customHeight="1">
      <c r="A114" s="34">
        <v>106</v>
      </c>
      <c r="B114" s="35">
        <v>314</v>
      </c>
      <c r="C114" s="36" t="s">
        <v>352</v>
      </c>
      <c r="D114" s="36"/>
      <c r="E114" s="33" t="s">
        <v>353</v>
      </c>
      <c r="F114" s="38">
        <f>SUM(F115)</f>
        <v>0</v>
      </c>
      <c r="G114" s="10"/>
    </row>
    <row r="115" spans="1:7" ht="27.75" customHeight="1">
      <c r="A115" s="34">
        <v>107</v>
      </c>
      <c r="B115" s="39">
        <v>314</v>
      </c>
      <c r="C115" s="40" t="s">
        <v>352</v>
      </c>
      <c r="D115" s="40" t="s">
        <v>60</v>
      </c>
      <c r="E115" s="41" t="s">
        <v>184</v>
      </c>
      <c r="F115" s="42">
        <f>2-2</f>
        <v>0</v>
      </c>
      <c r="G115" s="10"/>
    </row>
    <row r="116" spans="1:7" ht="44.25" customHeight="1">
      <c r="A116" s="34">
        <v>108</v>
      </c>
      <c r="B116" s="35">
        <v>314</v>
      </c>
      <c r="C116" s="36" t="s">
        <v>190</v>
      </c>
      <c r="D116" s="36"/>
      <c r="E116" s="33" t="s">
        <v>354</v>
      </c>
      <c r="F116" s="38">
        <f>SUM(F117+F119)</f>
        <v>0</v>
      </c>
      <c r="G116" s="10"/>
    </row>
    <row r="117" spans="1:7" ht="54" customHeight="1">
      <c r="A117" s="34">
        <v>109</v>
      </c>
      <c r="B117" s="35">
        <v>314</v>
      </c>
      <c r="C117" s="36" t="s">
        <v>193</v>
      </c>
      <c r="D117" s="36"/>
      <c r="E117" s="56" t="s">
        <v>218</v>
      </c>
      <c r="F117" s="38">
        <f>SUM(F118)</f>
        <v>0</v>
      </c>
      <c r="G117" s="10"/>
    </row>
    <row r="118" spans="1:7" ht="27.75" customHeight="1">
      <c r="A118" s="34">
        <v>110</v>
      </c>
      <c r="B118" s="39">
        <v>314</v>
      </c>
      <c r="C118" s="40" t="s">
        <v>193</v>
      </c>
      <c r="D118" s="40" t="s">
        <v>60</v>
      </c>
      <c r="E118" s="41" t="s">
        <v>184</v>
      </c>
      <c r="F118" s="42">
        <f>10.8-10.8</f>
        <v>0</v>
      </c>
      <c r="G118" s="10"/>
    </row>
    <row r="119" spans="1:7" ht="27.75" customHeight="1">
      <c r="A119" s="34">
        <v>111</v>
      </c>
      <c r="B119" s="35">
        <v>314</v>
      </c>
      <c r="C119" s="36" t="s">
        <v>194</v>
      </c>
      <c r="D119" s="36"/>
      <c r="E119" s="56" t="s">
        <v>191</v>
      </c>
      <c r="F119" s="38">
        <f>SUM(F120)</f>
        <v>0</v>
      </c>
      <c r="G119" s="10"/>
    </row>
    <row r="120" spans="1:7" ht="27.75" customHeight="1">
      <c r="A120" s="34">
        <v>112</v>
      </c>
      <c r="B120" s="39">
        <v>314</v>
      </c>
      <c r="C120" s="40" t="s">
        <v>194</v>
      </c>
      <c r="D120" s="40" t="s">
        <v>60</v>
      </c>
      <c r="E120" s="41" t="s">
        <v>184</v>
      </c>
      <c r="F120" s="42">
        <f>10-10</f>
        <v>0</v>
      </c>
      <c r="G120" s="10"/>
    </row>
    <row r="121" spans="1:7" ht="60.75" customHeight="1">
      <c r="A121" s="34">
        <v>113</v>
      </c>
      <c r="B121" s="35">
        <v>314</v>
      </c>
      <c r="C121" s="36" t="s">
        <v>195</v>
      </c>
      <c r="D121" s="36"/>
      <c r="E121" s="52" t="s">
        <v>219</v>
      </c>
      <c r="F121" s="38">
        <f>SUM(F122+F124)</f>
        <v>0</v>
      </c>
      <c r="G121" s="10"/>
    </row>
    <row r="122" spans="1:7" ht="26.25" customHeight="1">
      <c r="A122" s="34">
        <v>114</v>
      </c>
      <c r="B122" s="35">
        <v>314</v>
      </c>
      <c r="C122" s="36" t="s">
        <v>196</v>
      </c>
      <c r="D122" s="36"/>
      <c r="E122" s="56" t="s">
        <v>192</v>
      </c>
      <c r="F122" s="38">
        <f>SUM(F123)</f>
        <v>0</v>
      </c>
      <c r="G122" s="10"/>
    </row>
    <row r="123" spans="1:7" ht="36.75" customHeight="1">
      <c r="A123" s="34">
        <v>115</v>
      </c>
      <c r="B123" s="39">
        <v>314</v>
      </c>
      <c r="C123" s="40" t="s">
        <v>196</v>
      </c>
      <c r="D123" s="40" t="s">
        <v>60</v>
      </c>
      <c r="E123" s="41" t="s">
        <v>184</v>
      </c>
      <c r="F123" s="42">
        <f>2.3-2.3</f>
        <v>0</v>
      </c>
      <c r="G123" s="10"/>
    </row>
    <row r="124" spans="1:7" ht="56.25" customHeight="1">
      <c r="A124" s="34">
        <v>116</v>
      </c>
      <c r="B124" s="35">
        <v>314</v>
      </c>
      <c r="C124" s="36" t="s">
        <v>198</v>
      </c>
      <c r="D124" s="36"/>
      <c r="E124" s="56" t="s">
        <v>197</v>
      </c>
      <c r="F124" s="38">
        <f>SUM(F125)</f>
        <v>0</v>
      </c>
      <c r="G124" s="10"/>
    </row>
    <row r="125" spans="1:7" ht="29.25" customHeight="1">
      <c r="A125" s="34">
        <v>117</v>
      </c>
      <c r="B125" s="39">
        <v>314</v>
      </c>
      <c r="C125" s="40" t="s">
        <v>198</v>
      </c>
      <c r="D125" s="40" t="s">
        <v>60</v>
      </c>
      <c r="E125" s="41" t="s">
        <v>184</v>
      </c>
      <c r="F125" s="42">
        <f>6-6</f>
        <v>0</v>
      </c>
      <c r="G125" s="10"/>
    </row>
    <row r="126" spans="1:7" ht="42.75" customHeight="1">
      <c r="A126" s="34">
        <v>118</v>
      </c>
      <c r="B126" s="35">
        <v>314</v>
      </c>
      <c r="C126" s="36" t="s">
        <v>244</v>
      </c>
      <c r="D126" s="36"/>
      <c r="E126" s="33" t="s">
        <v>248</v>
      </c>
      <c r="F126" s="38">
        <f>SUM(F127+F129)</f>
        <v>42</v>
      </c>
      <c r="G126" s="10"/>
    </row>
    <row r="127" spans="1:7" ht="42" customHeight="1">
      <c r="A127" s="34">
        <v>119</v>
      </c>
      <c r="B127" s="35">
        <v>314</v>
      </c>
      <c r="C127" s="36" t="s">
        <v>208</v>
      </c>
      <c r="D127" s="36"/>
      <c r="E127" s="33" t="s">
        <v>209</v>
      </c>
      <c r="F127" s="38">
        <f>SUM(F128)</f>
        <v>42</v>
      </c>
      <c r="G127" s="10"/>
    </row>
    <row r="128" spans="1:7" ht="32.25" customHeight="1">
      <c r="A128" s="34">
        <v>120</v>
      </c>
      <c r="B128" s="39">
        <v>314</v>
      </c>
      <c r="C128" s="40" t="s">
        <v>208</v>
      </c>
      <c r="D128" s="40" t="s">
        <v>60</v>
      </c>
      <c r="E128" s="41" t="s">
        <v>184</v>
      </c>
      <c r="F128" s="42">
        <f>22.73+19.27+16-16</f>
        <v>42</v>
      </c>
      <c r="G128" s="10"/>
    </row>
    <row r="129" spans="1:7" ht="32.25" customHeight="1">
      <c r="A129" s="34">
        <v>121</v>
      </c>
      <c r="B129" s="35">
        <v>314</v>
      </c>
      <c r="C129" s="36" t="s">
        <v>210</v>
      </c>
      <c r="D129" s="36"/>
      <c r="E129" s="33" t="s">
        <v>211</v>
      </c>
      <c r="F129" s="38">
        <f>SUM(F130)</f>
        <v>0</v>
      </c>
      <c r="G129" s="10"/>
    </row>
    <row r="130" spans="1:7" ht="33.75" customHeight="1">
      <c r="A130" s="34">
        <v>122</v>
      </c>
      <c r="B130" s="39">
        <v>314</v>
      </c>
      <c r="C130" s="40" t="s">
        <v>210</v>
      </c>
      <c r="D130" s="40" t="s">
        <v>60</v>
      </c>
      <c r="E130" s="41" t="s">
        <v>184</v>
      </c>
      <c r="F130" s="42">
        <f>31.95-16-15.95</f>
        <v>0</v>
      </c>
      <c r="G130" s="10"/>
    </row>
    <row r="131" spans="1:7" ht="43.5" customHeight="1">
      <c r="A131" s="34">
        <v>123</v>
      </c>
      <c r="B131" s="35">
        <v>314</v>
      </c>
      <c r="C131" s="36" t="s">
        <v>264</v>
      </c>
      <c r="D131" s="36"/>
      <c r="E131" s="56" t="s">
        <v>262</v>
      </c>
      <c r="F131" s="38">
        <f>SUM(F132+F134+F136)</f>
        <v>0</v>
      </c>
      <c r="G131" s="10"/>
    </row>
    <row r="132" spans="1:7" ht="34.5" customHeight="1">
      <c r="A132" s="34">
        <v>124</v>
      </c>
      <c r="B132" s="35">
        <v>314</v>
      </c>
      <c r="C132" s="36" t="s">
        <v>265</v>
      </c>
      <c r="D132" s="36"/>
      <c r="E132" s="57" t="s">
        <v>268</v>
      </c>
      <c r="F132" s="38">
        <f>SUM(F133)</f>
        <v>0</v>
      </c>
      <c r="G132" s="10"/>
    </row>
    <row r="133" spans="1:7" ht="27.75" customHeight="1">
      <c r="A133" s="34">
        <v>125</v>
      </c>
      <c r="B133" s="39">
        <v>314</v>
      </c>
      <c r="C133" s="40" t="s">
        <v>265</v>
      </c>
      <c r="D133" s="40" t="s">
        <v>60</v>
      </c>
      <c r="E133" s="41" t="s">
        <v>184</v>
      </c>
      <c r="F133" s="42">
        <f>20-20</f>
        <v>0</v>
      </c>
      <c r="G133" s="10"/>
    </row>
    <row r="134" spans="1:7" ht="82.5" customHeight="1">
      <c r="A134" s="34">
        <v>126</v>
      </c>
      <c r="B134" s="35">
        <v>314</v>
      </c>
      <c r="C134" s="36" t="s">
        <v>266</v>
      </c>
      <c r="D134" s="36"/>
      <c r="E134" s="58" t="s">
        <v>263</v>
      </c>
      <c r="F134" s="38">
        <f>SUM(F135)</f>
        <v>0</v>
      </c>
      <c r="G134" s="10"/>
    </row>
    <row r="135" spans="1:7" ht="27" customHeight="1">
      <c r="A135" s="34">
        <v>127</v>
      </c>
      <c r="B135" s="39">
        <v>314</v>
      </c>
      <c r="C135" s="40" t="s">
        <v>266</v>
      </c>
      <c r="D135" s="40" t="s">
        <v>60</v>
      </c>
      <c r="E135" s="41" t="s">
        <v>184</v>
      </c>
      <c r="F135" s="42">
        <f>141.3-141.3</f>
        <v>0</v>
      </c>
      <c r="G135" s="10"/>
    </row>
    <row r="136" spans="1:7" ht="43.5" customHeight="1">
      <c r="A136" s="34">
        <v>128</v>
      </c>
      <c r="B136" s="35">
        <v>314</v>
      </c>
      <c r="C136" s="36" t="s">
        <v>267</v>
      </c>
      <c r="D136" s="36"/>
      <c r="E136" s="58" t="s">
        <v>269</v>
      </c>
      <c r="F136" s="38">
        <f>SUM(F137)</f>
        <v>0</v>
      </c>
      <c r="G136" s="10"/>
    </row>
    <row r="137" spans="1:7" ht="27" customHeight="1">
      <c r="A137" s="34">
        <v>129</v>
      </c>
      <c r="B137" s="39">
        <v>314</v>
      </c>
      <c r="C137" s="40" t="s">
        <v>267</v>
      </c>
      <c r="D137" s="40" t="s">
        <v>60</v>
      </c>
      <c r="E137" s="41" t="s">
        <v>184</v>
      </c>
      <c r="F137" s="42">
        <f>5-5</f>
        <v>0</v>
      </c>
      <c r="G137" s="10"/>
    </row>
    <row r="138" spans="1:7" ht="21.75" customHeight="1">
      <c r="A138" s="34">
        <v>130</v>
      </c>
      <c r="B138" s="35">
        <v>400</v>
      </c>
      <c r="C138" s="36"/>
      <c r="D138" s="36"/>
      <c r="E138" s="37" t="s">
        <v>12</v>
      </c>
      <c r="F138" s="38">
        <f>SUM(F139+F148+F152+F162+F168)</f>
        <v>28953.561000000002</v>
      </c>
      <c r="G138" s="10"/>
    </row>
    <row r="139" spans="1:7" ht="21.75" customHeight="1">
      <c r="A139" s="34">
        <v>131</v>
      </c>
      <c r="B139" s="35">
        <v>405</v>
      </c>
      <c r="C139" s="36"/>
      <c r="D139" s="36"/>
      <c r="E139" s="33" t="s">
        <v>166</v>
      </c>
      <c r="F139" s="38">
        <f>SUM(F140+F145)</f>
        <v>156.80000000000001</v>
      </c>
      <c r="G139" s="10"/>
    </row>
    <row r="140" spans="1:7" ht="45" customHeight="1">
      <c r="A140" s="34">
        <v>132</v>
      </c>
      <c r="B140" s="35">
        <v>405</v>
      </c>
      <c r="C140" s="45" t="s">
        <v>138</v>
      </c>
      <c r="D140" s="45"/>
      <c r="E140" s="33" t="s">
        <v>360</v>
      </c>
      <c r="F140" s="38">
        <f>SUM(F141+F143)</f>
        <v>24.799999999999997</v>
      </c>
      <c r="G140" s="10"/>
    </row>
    <row r="141" spans="1:7" ht="32.25" customHeight="1">
      <c r="A141" s="34">
        <v>133</v>
      </c>
      <c r="B141" s="67">
        <v>405</v>
      </c>
      <c r="C141" s="91" t="s">
        <v>140</v>
      </c>
      <c r="D141" s="91"/>
      <c r="E141" s="88" t="s">
        <v>428</v>
      </c>
      <c r="F141" s="70">
        <f>SUM(F142)</f>
        <v>9.6999999999999993</v>
      </c>
      <c r="G141" s="10"/>
    </row>
    <row r="142" spans="1:7" ht="33" customHeight="1">
      <c r="A142" s="34">
        <v>134</v>
      </c>
      <c r="B142" s="71">
        <v>405</v>
      </c>
      <c r="C142" s="92" t="s">
        <v>140</v>
      </c>
      <c r="D142" s="92" t="s">
        <v>60</v>
      </c>
      <c r="E142" s="73" t="s">
        <v>184</v>
      </c>
      <c r="F142" s="74">
        <v>9.6999999999999993</v>
      </c>
      <c r="G142" s="10"/>
    </row>
    <row r="143" spans="1:7" ht="40.5" customHeight="1">
      <c r="A143" s="34">
        <v>135</v>
      </c>
      <c r="B143" s="67">
        <v>405</v>
      </c>
      <c r="C143" s="91" t="s">
        <v>141</v>
      </c>
      <c r="D143" s="92"/>
      <c r="E143" s="88" t="s">
        <v>429</v>
      </c>
      <c r="F143" s="70">
        <f>SUM(F144)</f>
        <v>15.1</v>
      </c>
      <c r="G143" s="10"/>
    </row>
    <row r="144" spans="1:7" ht="27.75" customHeight="1">
      <c r="A144" s="34">
        <v>136</v>
      </c>
      <c r="B144" s="71">
        <v>405</v>
      </c>
      <c r="C144" s="92" t="s">
        <v>141</v>
      </c>
      <c r="D144" s="92" t="s">
        <v>60</v>
      </c>
      <c r="E144" s="73" t="s">
        <v>184</v>
      </c>
      <c r="F144" s="74">
        <v>15.1</v>
      </c>
      <c r="G144" s="10"/>
    </row>
    <row r="145" spans="1:7" ht="45" customHeight="1">
      <c r="A145" s="34">
        <v>137</v>
      </c>
      <c r="B145" s="35">
        <v>405</v>
      </c>
      <c r="C145" s="36" t="s">
        <v>225</v>
      </c>
      <c r="D145" s="36"/>
      <c r="E145" s="33" t="s">
        <v>355</v>
      </c>
      <c r="F145" s="38">
        <f>SUM(F146)</f>
        <v>132</v>
      </c>
      <c r="G145" s="10"/>
    </row>
    <row r="146" spans="1:7" ht="38.25" customHeight="1">
      <c r="A146" s="34">
        <v>138</v>
      </c>
      <c r="B146" s="35">
        <v>405</v>
      </c>
      <c r="C146" s="36" t="s">
        <v>167</v>
      </c>
      <c r="D146" s="36"/>
      <c r="E146" s="56" t="s">
        <v>224</v>
      </c>
      <c r="F146" s="38">
        <f>SUM(F147)</f>
        <v>132</v>
      </c>
      <c r="G146" s="10"/>
    </row>
    <row r="147" spans="1:7" ht="29.25" customHeight="1">
      <c r="A147" s="34">
        <v>139</v>
      </c>
      <c r="B147" s="39">
        <v>405</v>
      </c>
      <c r="C147" s="40" t="s">
        <v>167</v>
      </c>
      <c r="D147" s="40" t="s">
        <v>60</v>
      </c>
      <c r="E147" s="41" t="s">
        <v>184</v>
      </c>
      <c r="F147" s="42">
        <v>132</v>
      </c>
      <c r="G147" s="10"/>
    </row>
    <row r="148" spans="1:7" ht="16.5" customHeight="1">
      <c r="A148" s="34">
        <v>140</v>
      </c>
      <c r="B148" s="35">
        <v>408</v>
      </c>
      <c r="C148" s="36"/>
      <c r="D148" s="36"/>
      <c r="E148" s="33" t="s">
        <v>13</v>
      </c>
      <c r="F148" s="38">
        <f>SUM(F149)</f>
        <v>6405</v>
      </c>
      <c r="G148" s="10"/>
    </row>
    <row r="149" spans="1:7" ht="40.5" customHeight="1">
      <c r="A149" s="34">
        <v>141</v>
      </c>
      <c r="B149" s="35">
        <v>408</v>
      </c>
      <c r="C149" s="36" t="s">
        <v>131</v>
      </c>
      <c r="D149" s="36"/>
      <c r="E149" s="33" t="s">
        <v>356</v>
      </c>
      <c r="F149" s="38">
        <f>SUM(F150)</f>
        <v>6405</v>
      </c>
      <c r="G149" s="11">
        <v>25916</v>
      </c>
    </row>
    <row r="150" spans="1:7" ht="33.75" customHeight="1">
      <c r="A150" s="34">
        <v>142</v>
      </c>
      <c r="B150" s="35">
        <v>408</v>
      </c>
      <c r="C150" s="36" t="s">
        <v>132</v>
      </c>
      <c r="D150" s="36"/>
      <c r="E150" s="33" t="s">
        <v>72</v>
      </c>
      <c r="F150" s="38">
        <f>F151</f>
        <v>6405</v>
      </c>
      <c r="G150" s="10" t="e">
        <f>#REF!</f>
        <v>#REF!</v>
      </c>
    </row>
    <row r="151" spans="1:7" ht="38.25">
      <c r="A151" s="34">
        <v>143</v>
      </c>
      <c r="B151" s="39">
        <v>408</v>
      </c>
      <c r="C151" s="40" t="s">
        <v>132</v>
      </c>
      <c r="D151" s="40" t="s">
        <v>49</v>
      </c>
      <c r="E151" s="41" t="s">
        <v>186</v>
      </c>
      <c r="F151" s="42">
        <v>6405</v>
      </c>
      <c r="G151" s="10"/>
    </row>
    <row r="152" spans="1:7" ht="18" customHeight="1">
      <c r="A152" s="34">
        <v>144</v>
      </c>
      <c r="B152" s="35">
        <v>409</v>
      </c>
      <c r="C152" s="36"/>
      <c r="D152" s="36"/>
      <c r="E152" s="33" t="s">
        <v>50</v>
      </c>
      <c r="F152" s="38">
        <f>SUM(F153)</f>
        <v>18454.361000000001</v>
      </c>
      <c r="G152" s="10"/>
    </row>
    <row r="153" spans="1:7" ht="39" customHeight="1">
      <c r="A153" s="34">
        <v>145</v>
      </c>
      <c r="B153" s="35">
        <v>409</v>
      </c>
      <c r="C153" s="36" t="s">
        <v>131</v>
      </c>
      <c r="D153" s="36"/>
      <c r="E153" s="33" t="s">
        <v>356</v>
      </c>
      <c r="F153" s="38">
        <f>SUM(F154+F156+F158+F160)</f>
        <v>18454.361000000001</v>
      </c>
      <c r="G153" s="10"/>
    </row>
    <row r="154" spans="1:7" s="5" customFormat="1" ht="28.5" customHeight="1">
      <c r="A154" s="34">
        <v>146</v>
      </c>
      <c r="B154" s="35">
        <v>409</v>
      </c>
      <c r="C154" s="36" t="s">
        <v>133</v>
      </c>
      <c r="D154" s="36"/>
      <c r="E154" s="33" t="s">
        <v>73</v>
      </c>
      <c r="F154" s="38">
        <f>F155</f>
        <v>11359.861000000001</v>
      </c>
      <c r="G154" s="10"/>
    </row>
    <row r="155" spans="1:7" ht="30" customHeight="1">
      <c r="A155" s="34">
        <v>147</v>
      </c>
      <c r="B155" s="39">
        <v>409</v>
      </c>
      <c r="C155" s="40" t="s">
        <v>133</v>
      </c>
      <c r="D155" s="40" t="s">
        <v>60</v>
      </c>
      <c r="E155" s="41" t="s">
        <v>184</v>
      </c>
      <c r="F155" s="42">
        <f>9408.5+1951.361</f>
        <v>11359.861000000001</v>
      </c>
      <c r="G155" s="10"/>
    </row>
    <row r="156" spans="1:7" ht="30" customHeight="1">
      <c r="A156" s="34">
        <v>148</v>
      </c>
      <c r="B156" s="35">
        <v>409</v>
      </c>
      <c r="C156" s="36" t="s">
        <v>271</v>
      </c>
      <c r="D156" s="36"/>
      <c r="E156" s="33" t="s">
        <v>270</v>
      </c>
      <c r="F156" s="38">
        <f>SUM(F157)</f>
        <v>5150</v>
      </c>
      <c r="G156" s="10"/>
    </row>
    <row r="157" spans="1:7" ht="30" customHeight="1">
      <c r="A157" s="34">
        <v>149</v>
      </c>
      <c r="B157" s="39">
        <v>409</v>
      </c>
      <c r="C157" s="40" t="s">
        <v>271</v>
      </c>
      <c r="D157" s="40" t="s">
        <v>60</v>
      </c>
      <c r="E157" s="41" t="s">
        <v>184</v>
      </c>
      <c r="F157" s="42">
        <f>150+5000</f>
        <v>5150</v>
      </c>
      <c r="G157" s="10"/>
    </row>
    <row r="158" spans="1:7" ht="38.25">
      <c r="A158" s="34">
        <v>150</v>
      </c>
      <c r="B158" s="35">
        <v>409</v>
      </c>
      <c r="C158" s="45" t="s">
        <v>134</v>
      </c>
      <c r="D158" s="40"/>
      <c r="E158" s="50" t="s">
        <v>135</v>
      </c>
      <c r="F158" s="38">
        <f>F159</f>
        <v>600</v>
      </c>
      <c r="G158" s="10"/>
    </row>
    <row r="159" spans="1:7" ht="24.75" customHeight="1">
      <c r="A159" s="34">
        <v>151</v>
      </c>
      <c r="B159" s="39">
        <v>409</v>
      </c>
      <c r="C159" s="40" t="s">
        <v>134</v>
      </c>
      <c r="D159" s="40" t="s">
        <v>60</v>
      </c>
      <c r="E159" s="41" t="s">
        <v>184</v>
      </c>
      <c r="F159" s="42">
        <v>600</v>
      </c>
      <c r="G159" s="10"/>
    </row>
    <row r="160" spans="1:7" ht="78" customHeight="1">
      <c r="A160" s="34">
        <v>152</v>
      </c>
      <c r="B160" s="35">
        <v>409</v>
      </c>
      <c r="C160" s="36" t="s">
        <v>256</v>
      </c>
      <c r="D160" s="36"/>
      <c r="E160" s="58" t="s">
        <v>272</v>
      </c>
      <c r="F160" s="38">
        <f>SUM(F161)</f>
        <v>1344.5</v>
      </c>
      <c r="G160" s="10"/>
    </row>
    <row r="161" spans="1:7" ht="31.5" customHeight="1">
      <c r="A161" s="34">
        <v>153</v>
      </c>
      <c r="B161" s="39">
        <v>409</v>
      </c>
      <c r="C161" s="40" t="s">
        <v>256</v>
      </c>
      <c r="D161" s="40" t="s">
        <v>60</v>
      </c>
      <c r="E161" s="41" t="s">
        <v>184</v>
      </c>
      <c r="F161" s="42">
        <f>6344.5-5000</f>
        <v>1344.5</v>
      </c>
      <c r="G161" s="10"/>
    </row>
    <row r="162" spans="1:7">
      <c r="A162" s="34">
        <v>154</v>
      </c>
      <c r="B162" s="35">
        <v>410</v>
      </c>
      <c r="C162" s="36"/>
      <c r="D162" s="36"/>
      <c r="E162" s="33" t="s">
        <v>35</v>
      </c>
      <c r="F162" s="38">
        <f>SUM(F163)</f>
        <v>36.200000000000003</v>
      </c>
      <c r="G162" s="10"/>
    </row>
    <row r="163" spans="1:7" ht="42.75" customHeight="1">
      <c r="A163" s="34">
        <v>155</v>
      </c>
      <c r="B163" s="43">
        <v>410</v>
      </c>
      <c r="C163" s="45" t="s">
        <v>136</v>
      </c>
      <c r="D163" s="45"/>
      <c r="E163" s="33" t="s">
        <v>357</v>
      </c>
      <c r="F163" s="38">
        <f>SUM(F164+F166)</f>
        <v>36.200000000000003</v>
      </c>
      <c r="G163" s="10"/>
    </row>
    <row r="164" spans="1:7" s="5" customFormat="1" ht="48.75" customHeight="1">
      <c r="A164" s="34">
        <v>156</v>
      </c>
      <c r="B164" s="43">
        <v>410</v>
      </c>
      <c r="C164" s="45" t="s">
        <v>137</v>
      </c>
      <c r="D164" s="45"/>
      <c r="E164" s="56" t="s">
        <v>358</v>
      </c>
      <c r="F164" s="38">
        <f>SUM(F165)</f>
        <v>10</v>
      </c>
      <c r="G164" s="10"/>
    </row>
    <row r="165" spans="1:7" ht="25.5" customHeight="1">
      <c r="A165" s="34">
        <v>157</v>
      </c>
      <c r="B165" s="46">
        <v>410</v>
      </c>
      <c r="C165" s="59" t="s">
        <v>137</v>
      </c>
      <c r="D165" s="40" t="s">
        <v>60</v>
      </c>
      <c r="E165" s="41" t="s">
        <v>184</v>
      </c>
      <c r="F165" s="42">
        <v>10</v>
      </c>
      <c r="G165" s="10"/>
    </row>
    <row r="166" spans="1:7" ht="63.75" customHeight="1">
      <c r="A166" s="34">
        <v>158</v>
      </c>
      <c r="B166" s="43">
        <v>410</v>
      </c>
      <c r="C166" s="45" t="s">
        <v>221</v>
      </c>
      <c r="D166" s="36"/>
      <c r="E166" s="56" t="s">
        <v>359</v>
      </c>
      <c r="F166" s="38">
        <f>SUM(F167)</f>
        <v>26.2</v>
      </c>
      <c r="G166" s="10"/>
    </row>
    <row r="167" spans="1:7" ht="25.5" customHeight="1">
      <c r="A167" s="34">
        <v>159</v>
      </c>
      <c r="B167" s="46">
        <v>410</v>
      </c>
      <c r="C167" s="59" t="s">
        <v>221</v>
      </c>
      <c r="D167" s="40" t="s">
        <v>60</v>
      </c>
      <c r="E167" s="41" t="s">
        <v>184</v>
      </c>
      <c r="F167" s="42">
        <v>26.2</v>
      </c>
      <c r="G167" s="10"/>
    </row>
    <row r="168" spans="1:7" ht="25.5" customHeight="1">
      <c r="A168" s="34">
        <v>160</v>
      </c>
      <c r="B168" s="35">
        <v>412</v>
      </c>
      <c r="C168" s="36"/>
      <c r="D168" s="36"/>
      <c r="E168" s="33" t="s">
        <v>98</v>
      </c>
      <c r="F168" s="38">
        <f>SUM(F169+F180+F187+F191+F194+F199)</f>
        <v>3901.2000000000003</v>
      </c>
      <c r="G168" s="10"/>
    </row>
    <row r="169" spans="1:7" ht="48.75" customHeight="1">
      <c r="A169" s="34">
        <v>161</v>
      </c>
      <c r="B169" s="35">
        <v>412</v>
      </c>
      <c r="C169" s="36" t="s">
        <v>113</v>
      </c>
      <c r="D169" s="36"/>
      <c r="E169" s="50" t="s">
        <v>335</v>
      </c>
      <c r="F169" s="38">
        <f>SUM(F170+F172+F174+F176+F178)</f>
        <v>1357.8</v>
      </c>
      <c r="G169" s="10"/>
    </row>
    <row r="170" spans="1:7" ht="25.5" customHeight="1">
      <c r="A170" s="34">
        <v>162</v>
      </c>
      <c r="B170" s="35">
        <v>412</v>
      </c>
      <c r="C170" s="36" t="s">
        <v>114</v>
      </c>
      <c r="D170" s="36"/>
      <c r="E170" s="50" t="s">
        <v>62</v>
      </c>
      <c r="F170" s="38">
        <f>F171</f>
        <v>200</v>
      </c>
      <c r="G170" s="10"/>
    </row>
    <row r="171" spans="1:7" ht="25.5" customHeight="1">
      <c r="A171" s="34">
        <v>163</v>
      </c>
      <c r="B171" s="39">
        <v>412</v>
      </c>
      <c r="C171" s="40" t="s">
        <v>114</v>
      </c>
      <c r="D171" s="40" t="s">
        <v>60</v>
      </c>
      <c r="E171" s="41" t="s">
        <v>184</v>
      </c>
      <c r="F171" s="42">
        <v>200</v>
      </c>
      <c r="G171" s="10"/>
    </row>
    <row r="172" spans="1:7" ht="42.75" customHeight="1">
      <c r="A172" s="34">
        <v>164</v>
      </c>
      <c r="B172" s="35">
        <v>412</v>
      </c>
      <c r="C172" s="36" t="s">
        <v>115</v>
      </c>
      <c r="D172" s="36"/>
      <c r="E172" s="50" t="s">
        <v>273</v>
      </c>
      <c r="F172" s="38">
        <f>F173</f>
        <v>103.8</v>
      </c>
      <c r="G172" s="10"/>
    </row>
    <row r="173" spans="1:7" ht="25.5" customHeight="1">
      <c r="A173" s="34">
        <v>166</v>
      </c>
      <c r="B173" s="39">
        <v>412</v>
      </c>
      <c r="C173" s="40" t="s">
        <v>115</v>
      </c>
      <c r="D173" s="40" t="s">
        <v>60</v>
      </c>
      <c r="E173" s="41" t="s">
        <v>184</v>
      </c>
      <c r="F173" s="42">
        <v>103.8</v>
      </c>
      <c r="G173" s="10"/>
    </row>
    <row r="174" spans="1:7" ht="36.75" customHeight="1">
      <c r="A174" s="34">
        <v>167</v>
      </c>
      <c r="B174" s="35">
        <v>412</v>
      </c>
      <c r="C174" s="36" t="s">
        <v>116</v>
      </c>
      <c r="D174" s="40"/>
      <c r="E174" s="56" t="s">
        <v>274</v>
      </c>
      <c r="F174" s="38">
        <f>F175</f>
        <v>860</v>
      </c>
      <c r="G174" s="10"/>
    </row>
    <row r="175" spans="1:7" ht="25.5" customHeight="1">
      <c r="A175" s="34">
        <v>168</v>
      </c>
      <c r="B175" s="39">
        <v>412</v>
      </c>
      <c r="C175" s="40" t="s">
        <v>116</v>
      </c>
      <c r="D175" s="40" t="s">
        <v>60</v>
      </c>
      <c r="E175" s="41" t="s">
        <v>184</v>
      </c>
      <c r="F175" s="42">
        <v>860</v>
      </c>
      <c r="G175" s="10"/>
    </row>
    <row r="176" spans="1:7" ht="25.5" customHeight="1">
      <c r="A176" s="34">
        <v>169</v>
      </c>
      <c r="B176" s="35">
        <v>412</v>
      </c>
      <c r="C176" s="36" t="s">
        <v>164</v>
      </c>
      <c r="D176" s="36"/>
      <c r="E176" s="56" t="s">
        <v>216</v>
      </c>
      <c r="F176" s="38">
        <f>SUM(F177)</f>
        <v>42</v>
      </c>
      <c r="G176" s="10"/>
    </row>
    <row r="177" spans="1:11" ht="25.5" customHeight="1">
      <c r="A177" s="34">
        <v>170</v>
      </c>
      <c r="B177" s="39">
        <v>412</v>
      </c>
      <c r="C177" s="40" t="s">
        <v>164</v>
      </c>
      <c r="D177" s="40" t="s">
        <v>60</v>
      </c>
      <c r="E177" s="41" t="s">
        <v>184</v>
      </c>
      <c r="F177" s="42">
        <v>42</v>
      </c>
      <c r="G177" s="10"/>
    </row>
    <row r="178" spans="1:11" ht="63" customHeight="1">
      <c r="A178" s="34">
        <v>171</v>
      </c>
      <c r="B178" s="35">
        <v>412</v>
      </c>
      <c r="C178" s="36" t="s">
        <v>217</v>
      </c>
      <c r="D178" s="36"/>
      <c r="E178" s="56" t="s">
        <v>336</v>
      </c>
      <c r="F178" s="38">
        <f>SUM(F179)</f>
        <v>152</v>
      </c>
      <c r="G178" s="10"/>
    </row>
    <row r="179" spans="1:11" ht="36.75" customHeight="1">
      <c r="A179" s="34">
        <v>172</v>
      </c>
      <c r="B179" s="39">
        <v>412</v>
      </c>
      <c r="C179" s="40" t="s">
        <v>217</v>
      </c>
      <c r="D179" s="40" t="s">
        <v>60</v>
      </c>
      <c r="E179" s="41" t="s">
        <v>184</v>
      </c>
      <c r="F179" s="42">
        <v>152</v>
      </c>
      <c r="G179" s="10"/>
    </row>
    <row r="180" spans="1:11" s="5" customFormat="1" ht="42" customHeight="1">
      <c r="A180" s="34">
        <v>173</v>
      </c>
      <c r="B180" s="35">
        <v>412</v>
      </c>
      <c r="C180" s="45" t="s">
        <v>138</v>
      </c>
      <c r="D180" s="45"/>
      <c r="E180" s="33" t="s">
        <v>360</v>
      </c>
      <c r="F180" s="38">
        <f>SUM(F181+F183+F185)</f>
        <v>58.5</v>
      </c>
      <c r="G180" s="10"/>
    </row>
    <row r="181" spans="1:11" s="5" customFormat="1" ht="50.25" customHeight="1">
      <c r="A181" s="34">
        <v>174</v>
      </c>
      <c r="B181" s="35">
        <v>412</v>
      </c>
      <c r="C181" s="36" t="s">
        <v>139</v>
      </c>
      <c r="D181" s="36"/>
      <c r="E181" s="56" t="s">
        <v>275</v>
      </c>
      <c r="F181" s="38">
        <f>F182</f>
        <v>58.5</v>
      </c>
      <c r="G181" s="10"/>
      <c r="H181" s="26"/>
      <c r="I181" s="26"/>
      <c r="J181" s="26"/>
      <c r="K181" s="26"/>
    </row>
    <row r="182" spans="1:11" s="5" customFormat="1" ht="44.25" customHeight="1">
      <c r="A182" s="34">
        <v>175</v>
      </c>
      <c r="B182" s="39">
        <v>412</v>
      </c>
      <c r="C182" s="40" t="s">
        <v>139</v>
      </c>
      <c r="D182" s="40" t="s">
        <v>49</v>
      </c>
      <c r="E182" s="41" t="s">
        <v>186</v>
      </c>
      <c r="F182" s="42">
        <v>58.5</v>
      </c>
      <c r="G182" s="10"/>
    </row>
    <row r="183" spans="1:11" ht="36" customHeight="1">
      <c r="A183" s="34">
        <v>176</v>
      </c>
      <c r="B183" s="43">
        <v>412</v>
      </c>
      <c r="C183" s="45" t="s">
        <v>140</v>
      </c>
      <c r="D183" s="45"/>
      <c r="E183" s="56" t="s">
        <v>276</v>
      </c>
      <c r="F183" s="38">
        <f>F184</f>
        <v>0</v>
      </c>
      <c r="G183" s="11"/>
      <c r="H183">
        <v>405</v>
      </c>
    </row>
    <row r="184" spans="1:11" ht="33.75" customHeight="1">
      <c r="A184" s="34">
        <v>177</v>
      </c>
      <c r="B184" s="46">
        <v>412</v>
      </c>
      <c r="C184" s="59" t="s">
        <v>140</v>
      </c>
      <c r="D184" s="59" t="s">
        <v>60</v>
      </c>
      <c r="E184" s="41" t="s">
        <v>184</v>
      </c>
      <c r="F184" s="42">
        <f>9.7-9.7</f>
        <v>0</v>
      </c>
      <c r="G184" s="10" t="e">
        <f>#REF!+#REF!+#REF!</f>
        <v>#REF!</v>
      </c>
    </row>
    <row r="185" spans="1:11" s="4" customFormat="1" ht="47.25" customHeight="1">
      <c r="A185" s="34">
        <v>178</v>
      </c>
      <c r="B185" s="43">
        <v>412</v>
      </c>
      <c r="C185" s="45" t="s">
        <v>141</v>
      </c>
      <c r="D185" s="59"/>
      <c r="E185" s="56" t="s">
        <v>277</v>
      </c>
      <c r="F185" s="38">
        <f>SUM(F186)</f>
        <v>0</v>
      </c>
      <c r="G185" s="12"/>
      <c r="H185" s="4">
        <v>405</v>
      </c>
    </row>
    <row r="186" spans="1:11" s="4" customFormat="1" ht="27" customHeight="1">
      <c r="A186" s="34">
        <v>179</v>
      </c>
      <c r="B186" s="46">
        <v>412</v>
      </c>
      <c r="C186" s="59" t="s">
        <v>141</v>
      </c>
      <c r="D186" s="59" t="s">
        <v>60</v>
      </c>
      <c r="E186" s="41" t="s">
        <v>184</v>
      </c>
      <c r="F186" s="42">
        <f>15.1-15.1</f>
        <v>0</v>
      </c>
      <c r="G186" s="12"/>
    </row>
    <row r="187" spans="1:11" s="5" customFormat="1" ht="41.25" customHeight="1">
      <c r="A187" s="34">
        <v>180</v>
      </c>
      <c r="B187" s="43">
        <v>412</v>
      </c>
      <c r="C187" s="45" t="s">
        <v>223</v>
      </c>
      <c r="D187" s="59"/>
      <c r="E187" s="33" t="s">
        <v>361</v>
      </c>
      <c r="F187" s="38">
        <f>SUM(F188)</f>
        <v>600</v>
      </c>
      <c r="G187" s="10"/>
    </row>
    <row r="188" spans="1:11" s="5" customFormat="1" ht="54" customHeight="1">
      <c r="A188" s="34">
        <v>181</v>
      </c>
      <c r="B188" s="43">
        <v>412</v>
      </c>
      <c r="C188" s="45" t="s">
        <v>363</v>
      </c>
      <c r="D188" s="59"/>
      <c r="E188" s="58" t="s">
        <v>222</v>
      </c>
      <c r="F188" s="38">
        <f>SUM(F189)</f>
        <v>600</v>
      </c>
      <c r="G188" s="10"/>
    </row>
    <row r="189" spans="1:11" s="5" customFormat="1" ht="33.75" customHeight="1">
      <c r="A189" s="34">
        <v>182</v>
      </c>
      <c r="B189" s="43">
        <v>412</v>
      </c>
      <c r="C189" s="45" t="s">
        <v>330</v>
      </c>
      <c r="D189" s="45"/>
      <c r="E189" s="33" t="s">
        <v>362</v>
      </c>
      <c r="F189" s="38">
        <f>SUM(F190)</f>
        <v>600</v>
      </c>
      <c r="G189" s="10"/>
    </row>
    <row r="190" spans="1:11" s="5" customFormat="1" ht="27" customHeight="1">
      <c r="A190" s="34">
        <v>183</v>
      </c>
      <c r="B190" s="46">
        <v>412</v>
      </c>
      <c r="C190" s="59" t="s">
        <v>330</v>
      </c>
      <c r="D190" s="59" t="s">
        <v>60</v>
      </c>
      <c r="E190" s="41" t="s">
        <v>184</v>
      </c>
      <c r="F190" s="42">
        <v>600</v>
      </c>
      <c r="G190" s="10"/>
    </row>
    <row r="191" spans="1:11" s="4" customFormat="1" ht="49.5" customHeight="1">
      <c r="A191" s="34">
        <v>184</v>
      </c>
      <c r="B191" s="35">
        <v>412</v>
      </c>
      <c r="C191" s="36" t="s">
        <v>179</v>
      </c>
      <c r="D191" s="36"/>
      <c r="E191" s="33" t="s">
        <v>278</v>
      </c>
      <c r="F191" s="38">
        <f>F192</f>
        <v>52</v>
      </c>
      <c r="G191" s="12"/>
    </row>
    <row r="192" spans="1:11" s="4" customFormat="1" ht="39.75" customHeight="1">
      <c r="A192" s="34">
        <v>185</v>
      </c>
      <c r="B192" s="35">
        <v>412</v>
      </c>
      <c r="C192" s="36" t="s">
        <v>144</v>
      </c>
      <c r="D192" s="36"/>
      <c r="E192" s="33" t="s">
        <v>238</v>
      </c>
      <c r="F192" s="38">
        <f>F193</f>
        <v>52</v>
      </c>
      <c r="G192" s="12"/>
    </row>
    <row r="193" spans="1:10" s="4" customFormat="1" ht="32.25" customHeight="1">
      <c r="A193" s="34">
        <v>186</v>
      </c>
      <c r="B193" s="39">
        <v>412</v>
      </c>
      <c r="C193" s="40" t="s">
        <v>144</v>
      </c>
      <c r="D193" s="40" t="s">
        <v>60</v>
      </c>
      <c r="E193" s="41" t="s">
        <v>184</v>
      </c>
      <c r="F193" s="42">
        <v>52</v>
      </c>
      <c r="G193" s="12"/>
    </row>
    <row r="194" spans="1:10" s="4" customFormat="1" ht="54.75" customHeight="1">
      <c r="A194" s="34">
        <v>187</v>
      </c>
      <c r="B194" s="43">
        <v>412</v>
      </c>
      <c r="C194" s="45" t="s">
        <v>255</v>
      </c>
      <c r="D194" s="45"/>
      <c r="E194" s="33" t="s">
        <v>206</v>
      </c>
      <c r="F194" s="38">
        <f>SUM(F195+F197)</f>
        <v>1822.9</v>
      </c>
      <c r="G194" s="12"/>
    </row>
    <row r="195" spans="1:10" s="4" customFormat="1" ht="39.75" customHeight="1">
      <c r="A195" s="34">
        <v>188</v>
      </c>
      <c r="B195" s="43">
        <v>412</v>
      </c>
      <c r="C195" s="45" t="s">
        <v>207</v>
      </c>
      <c r="D195" s="45"/>
      <c r="E195" s="56" t="s">
        <v>279</v>
      </c>
      <c r="F195" s="38">
        <f>SUM(F196)</f>
        <v>690</v>
      </c>
      <c r="G195" s="12"/>
    </row>
    <row r="196" spans="1:10" s="4" customFormat="1" ht="29.25" customHeight="1">
      <c r="A196" s="34">
        <v>189</v>
      </c>
      <c r="B196" s="46">
        <v>412</v>
      </c>
      <c r="C196" s="59" t="s">
        <v>207</v>
      </c>
      <c r="D196" s="59" t="s">
        <v>60</v>
      </c>
      <c r="E196" s="41" t="s">
        <v>184</v>
      </c>
      <c r="F196" s="42">
        <v>690</v>
      </c>
      <c r="G196" s="12"/>
    </row>
    <row r="197" spans="1:10" s="4" customFormat="1" ht="84.75" customHeight="1">
      <c r="A197" s="34">
        <v>190</v>
      </c>
      <c r="B197" s="43">
        <v>412</v>
      </c>
      <c r="C197" s="45" t="s">
        <v>409</v>
      </c>
      <c r="D197" s="45"/>
      <c r="E197" s="33" t="s">
        <v>410</v>
      </c>
      <c r="F197" s="38">
        <f>SUM(F198)</f>
        <v>1132.9000000000001</v>
      </c>
      <c r="G197" s="12"/>
    </row>
    <row r="198" spans="1:10" s="4" customFormat="1" ht="29.25" customHeight="1">
      <c r="A198" s="34">
        <v>191</v>
      </c>
      <c r="B198" s="46">
        <v>412</v>
      </c>
      <c r="C198" s="59" t="s">
        <v>409</v>
      </c>
      <c r="D198" s="59" t="s">
        <v>60</v>
      </c>
      <c r="E198" s="41" t="s">
        <v>184</v>
      </c>
      <c r="F198" s="42">
        <v>1132.9000000000001</v>
      </c>
      <c r="G198" s="12"/>
      <c r="H198" s="81" t="s">
        <v>415</v>
      </c>
    </row>
    <row r="199" spans="1:10" s="4" customFormat="1" ht="35.25" customHeight="1">
      <c r="A199" s="34">
        <v>192</v>
      </c>
      <c r="B199" s="43">
        <v>412</v>
      </c>
      <c r="C199" s="45" t="s">
        <v>259</v>
      </c>
      <c r="D199" s="45"/>
      <c r="E199" s="52" t="s">
        <v>257</v>
      </c>
      <c r="F199" s="38">
        <f>SUM(F200)</f>
        <v>10</v>
      </c>
      <c r="G199" s="12"/>
    </row>
    <row r="200" spans="1:10" s="4" customFormat="1" ht="48.75" customHeight="1">
      <c r="A200" s="34">
        <v>193</v>
      </c>
      <c r="B200" s="43">
        <v>412</v>
      </c>
      <c r="C200" s="45" t="s">
        <v>306</v>
      </c>
      <c r="D200" s="45"/>
      <c r="E200" s="52" t="s">
        <v>305</v>
      </c>
      <c r="F200" s="38">
        <f>SUM(F201)</f>
        <v>10</v>
      </c>
      <c r="G200" s="12"/>
    </row>
    <row r="201" spans="1:10" s="4" customFormat="1" ht="63" customHeight="1">
      <c r="A201" s="34">
        <v>194</v>
      </c>
      <c r="B201" s="43">
        <v>412</v>
      </c>
      <c r="C201" s="45" t="s">
        <v>258</v>
      </c>
      <c r="D201" s="45"/>
      <c r="E201" s="56" t="s">
        <v>364</v>
      </c>
      <c r="F201" s="38">
        <f>SUM(F202)</f>
        <v>10</v>
      </c>
      <c r="G201" s="12"/>
    </row>
    <row r="202" spans="1:10" s="4" customFormat="1" ht="29.25" customHeight="1">
      <c r="A202" s="34">
        <v>195</v>
      </c>
      <c r="B202" s="46">
        <v>412</v>
      </c>
      <c r="C202" s="59" t="s">
        <v>258</v>
      </c>
      <c r="D202" s="59" t="s">
        <v>60</v>
      </c>
      <c r="E202" s="41" t="s">
        <v>184</v>
      </c>
      <c r="F202" s="42">
        <v>10</v>
      </c>
      <c r="G202" s="12"/>
    </row>
    <row r="203" spans="1:10" s="4" customFormat="1" ht="27.75" customHeight="1">
      <c r="A203" s="34">
        <v>196</v>
      </c>
      <c r="B203" s="35">
        <v>500</v>
      </c>
      <c r="C203" s="36"/>
      <c r="D203" s="36"/>
      <c r="E203" s="37" t="s">
        <v>14</v>
      </c>
      <c r="F203" s="38">
        <f>SUM(F204+F213+F221+F234)</f>
        <v>25998.762999999999</v>
      </c>
      <c r="G203" s="12"/>
    </row>
    <row r="204" spans="1:10" s="4" customFormat="1" ht="14.25" customHeight="1">
      <c r="A204" s="34">
        <v>197</v>
      </c>
      <c r="B204" s="35">
        <v>501</v>
      </c>
      <c r="C204" s="36"/>
      <c r="D204" s="36"/>
      <c r="E204" s="33" t="s">
        <v>15</v>
      </c>
      <c r="F204" s="38">
        <f>SUM(F205+F210)</f>
        <v>677.8</v>
      </c>
      <c r="G204" s="12"/>
    </row>
    <row r="205" spans="1:10" ht="41.25" customHeight="1">
      <c r="A205" s="34">
        <v>198</v>
      </c>
      <c r="B205" s="35">
        <v>501</v>
      </c>
      <c r="C205" s="36" t="s">
        <v>142</v>
      </c>
      <c r="D205" s="36"/>
      <c r="E205" s="50" t="s">
        <v>365</v>
      </c>
      <c r="F205" s="38">
        <f>SUM(F206+F208)</f>
        <v>602</v>
      </c>
      <c r="G205" s="10" t="e">
        <f>G206+#REF!+#REF!+#REF!</f>
        <v>#REF!</v>
      </c>
    </row>
    <row r="206" spans="1:10" ht="43.5" customHeight="1">
      <c r="A206" s="34">
        <v>199</v>
      </c>
      <c r="B206" s="35">
        <v>501</v>
      </c>
      <c r="C206" s="36" t="s">
        <v>143</v>
      </c>
      <c r="D206" s="40"/>
      <c r="E206" s="50" t="s">
        <v>226</v>
      </c>
      <c r="F206" s="38">
        <f>F207</f>
        <v>420</v>
      </c>
      <c r="G206" s="10" t="e">
        <f>G207+#REF!</f>
        <v>#REF!</v>
      </c>
    </row>
    <row r="207" spans="1:10" ht="34.5" customHeight="1">
      <c r="A207" s="34">
        <v>200</v>
      </c>
      <c r="B207" s="39">
        <v>501</v>
      </c>
      <c r="C207" s="40" t="s">
        <v>143</v>
      </c>
      <c r="D207" s="40" t="s">
        <v>60</v>
      </c>
      <c r="E207" s="41" t="s">
        <v>184</v>
      </c>
      <c r="F207" s="42">
        <v>420</v>
      </c>
      <c r="G207" s="10" t="e">
        <f>#REF!</f>
        <v>#REF!</v>
      </c>
      <c r="H207" s="95"/>
      <c r="I207" s="95"/>
      <c r="J207" s="95"/>
    </row>
    <row r="208" spans="1:10" ht="26.25" customHeight="1">
      <c r="A208" s="34">
        <v>201</v>
      </c>
      <c r="B208" s="35">
        <v>501</v>
      </c>
      <c r="C208" s="36" t="s">
        <v>227</v>
      </c>
      <c r="D208" s="36"/>
      <c r="E208" s="28" t="s">
        <v>228</v>
      </c>
      <c r="F208" s="38">
        <f>SUM(F209)</f>
        <v>182</v>
      </c>
      <c r="G208" s="10"/>
      <c r="H208" s="27"/>
      <c r="I208" s="27"/>
      <c r="J208" s="27"/>
    </row>
    <row r="209" spans="1:10" ht="32.25" customHeight="1">
      <c r="A209" s="34">
        <v>202</v>
      </c>
      <c r="B209" s="39">
        <v>501</v>
      </c>
      <c r="C209" s="40" t="s">
        <v>227</v>
      </c>
      <c r="D209" s="40" t="s">
        <v>60</v>
      </c>
      <c r="E209" s="41" t="s">
        <v>184</v>
      </c>
      <c r="F209" s="42">
        <f>80+102</f>
        <v>182</v>
      </c>
      <c r="G209" s="10"/>
      <c r="H209" s="27"/>
      <c r="I209" s="27"/>
      <c r="J209" s="27"/>
    </row>
    <row r="210" spans="1:10" ht="69.75" customHeight="1">
      <c r="A210" s="34">
        <v>203</v>
      </c>
      <c r="B210" s="35">
        <v>501</v>
      </c>
      <c r="C210" s="36" t="s">
        <v>232</v>
      </c>
      <c r="D210" s="36"/>
      <c r="E210" s="52" t="s">
        <v>229</v>
      </c>
      <c r="F210" s="38">
        <f>SUM(F211)</f>
        <v>75.8</v>
      </c>
      <c r="G210" s="10"/>
      <c r="H210" s="27"/>
      <c r="I210" s="27"/>
      <c r="J210" s="27"/>
    </row>
    <row r="211" spans="1:10" ht="32.25" customHeight="1">
      <c r="A211" s="34">
        <v>204</v>
      </c>
      <c r="B211" s="35">
        <v>501</v>
      </c>
      <c r="C211" s="36" t="s">
        <v>231</v>
      </c>
      <c r="D211" s="36"/>
      <c r="E211" s="52" t="s">
        <v>230</v>
      </c>
      <c r="F211" s="38">
        <f>SUM(F212)</f>
        <v>75.8</v>
      </c>
      <c r="G211" s="10"/>
      <c r="H211" s="27"/>
      <c r="I211" s="27"/>
      <c r="J211" s="27"/>
    </row>
    <row r="212" spans="1:10" ht="32.25" customHeight="1">
      <c r="A212" s="34">
        <v>205</v>
      </c>
      <c r="B212" s="39">
        <v>501</v>
      </c>
      <c r="C212" s="40" t="s">
        <v>231</v>
      </c>
      <c r="D212" s="40" t="s">
        <v>60</v>
      </c>
      <c r="E212" s="41" t="s">
        <v>184</v>
      </c>
      <c r="F212" s="42">
        <v>75.8</v>
      </c>
      <c r="G212" s="10"/>
      <c r="H212" s="27"/>
      <c r="I212" s="27"/>
      <c r="J212" s="27"/>
    </row>
    <row r="213" spans="1:10" s="5" customFormat="1" ht="12.75" customHeight="1">
      <c r="A213" s="34">
        <v>206</v>
      </c>
      <c r="B213" s="35">
        <v>502</v>
      </c>
      <c r="C213" s="36"/>
      <c r="D213" s="36"/>
      <c r="E213" s="33" t="s">
        <v>16</v>
      </c>
      <c r="F213" s="38">
        <f>SUM(F214)</f>
        <v>3525.3850000000002</v>
      </c>
      <c r="G213" s="10">
        <v>1105</v>
      </c>
    </row>
    <row r="214" spans="1:10" ht="43.5" customHeight="1">
      <c r="A214" s="34">
        <v>207</v>
      </c>
      <c r="B214" s="35">
        <v>502</v>
      </c>
      <c r="C214" s="36" t="s">
        <v>281</v>
      </c>
      <c r="D214" s="36"/>
      <c r="E214" s="78" t="s">
        <v>395</v>
      </c>
      <c r="F214" s="38">
        <f>SUM(F215+F217+F219)</f>
        <v>3525.3850000000002</v>
      </c>
      <c r="G214" s="10" t="e">
        <f>#REF!+#REF!+#REF!+#REF!</f>
        <v>#REF!</v>
      </c>
    </row>
    <row r="215" spans="1:10" ht="43.5" customHeight="1">
      <c r="A215" s="34">
        <v>208</v>
      </c>
      <c r="B215" s="35">
        <v>502</v>
      </c>
      <c r="C215" s="36" t="s">
        <v>280</v>
      </c>
      <c r="D215" s="36"/>
      <c r="E215" s="50" t="s">
        <v>391</v>
      </c>
      <c r="F215" s="38">
        <f>SUM(F216)</f>
        <v>50</v>
      </c>
      <c r="G215" s="10"/>
    </row>
    <row r="216" spans="1:10" ht="36.75" customHeight="1">
      <c r="A216" s="34">
        <v>209</v>
      </c>
      <c r="B216" s="39">
        <v>502</v>
      </c>
      <c r="C216" s="40" t="s">
        <v>280</v>
      </c>
      <c r="D216" s="40" t="s">
        <v>60</v>
      </c>
      <c r="E216" s="41" t="s">
        <v>184</v>
      </c>
      <c r="F216" s="42">
        <v>50</v>
      </c>
      <c r="G216" s="10"/>
    </row>
    <row r="217" spans="1:10" ht="67.5" customHeight="1">
      <c r="A217" s="34">
        <v>210</v>
      </c>
      <c r="B217" s="35">
        <v>502</v>
      </c>
      <c r="C217" s="36" t="s">
        <v>392</v>
      </c>
      <c r="D217" s="36"/>
      <c r="E217" s="50" t="s">
        <v>324</v>
      </c>
      <c r="F217" s="38">
        <f>SUM(F218)</f>
        <v>1965</v>
      </c>
      <c r="G217" s="10"/>
    </row>
    <row r="218" spans="1:10" ht="33" customHeight="1">
      <c r="A218" s="34">
        <v>211</v>
      </c>
      <c r="B218" s="39">
        <v>502</v>
      </c>
      <c r="C218" s="40" t="s">
        <v>392</v>
      </c>
      <c r="D218" s="40" t="s">
        <v>60</v>
      </c>
      <c r="E218" s="41" t="s">
        <v>184</v>
      </c>
      <c r="F218" s="42">
        <v>1965</v>
      </c>
      <c r="G218" s="10"/>
    </row>
    <row r="219" spans="1:10" ht="59.25" customHeight="1">
      <c r="A219" s="34">
        <v>212</v>
      </c>
      <c r="B219" s="35">
        <v>502</v>
      </c>
      <c r="C219" s="36" t="s">
        <v>408</v>
      </c>
      <c r="D219" s="36"/>
      <c r="E219" s="50" t="s">
        <v>407</v>
      </c>
      <c r="F219" s="38">
        <f>SUM(F220)</f>
        <v>1510.385</v>
      </c>
      <c r="G219" s="10"/>
    </row>
    <row r="220" spans="1:10" ht="44.25" customHeight="1">
      <c r="A220" s="34">
        <v>213</v>
      </c>
      <c r="B220" s="39">
        <v>502</v>
      </c>
      <c r="C220" s="40" t="s">
        <v>408</v>
      </c>
      <c r="D220" s="40" t="s">
        <v>49</v>
      </c>
      <c r="E220" s="41" t="s">
        <v>186</v>
      </c>
      <c r="F220" s="42">
        <f>510.385+1000</f>
        <v>1510.385</v>
      </c>
      <c r="G220" s="10"/>
    </row>
    <row r="221" spans="1:10" ht="18.75" customHeight="1">
      <c r="A221" s="34">
        <v>214</v>
      </c>
      <c r="B221" s="35">
        <v>503</v>
      </c>
      <c r="C221" s="36"/>
      <c r="D221" s="36"/>
      <c r="E221" s="33" t="s">
        <v>17</v>
      </c>
      <c r="F221" s="38">
        <f>SUM(F222+F229)</f>
        <v>8795.5779999999995</v>
      </c>
      <c r="G221" s="11"/>
    </row>
    <row r="222" spans="1:10" ht="43.5" customHeight="1">
      <c r="A222" s="34">
        <v>215</v>
      </c>
      <c r="B222" s="35">
        <v>503</v>
      </c>
      <c r="C222" s="36" t="s">
        <v>142</v>
      </c>
      <c r="D222" s="36"/>
      <c r="E222" s="50" t="s">
        <v>365</v>
      </c>
      <c r="F222" s="38">
        <f>SUM(F223+F225+F227)</f>
        <v>8647.25</v>
      </c>
      <c r="G222" s="10" t="e">
        <f>#REF!+#REF!+#REF!+#REF!+#REF!</f>
        <v>#REF!</v>
      </c>
    </row>
    <row r="223" spans="1:10" s="5" customFormat="1" ht="23.25" customHeight="1">
      <c r="A223" s="34">
        <v>216</v>
      </c>
      <c r="B223" s="35">
        <v>503</v>
      </c>
      <c r="C223" s="36" t="s">
        <v>283</v>
      </c>
      <c r="D223" s="36"/>
      <c r="E223" s="33" t="s">
        <v>233</v>
      </c>
      <c r="F223" s="38">
        <f>F224</f>
        <v>4812.8</v>
      </c>
      <c r="G223" s="10">
        <v>150</v>
      </c>
    </row>
    <row r="224" spans="1:10" s="5" customFormat="1" ht="27.75" customHeight="1">
      <c r="A224" s="34">
        <v>217</v>
      </c>
      <c r="B224" s="39">
        <v>503</v>
      </c>
      <c r="C224" s="40" t="s">
        <v>283</v>
      </c>
      <c r="D224" s="40" t="s">
        <v>60</v>
      </c>
      <c r="E224" s="41" t="s">
        <v>184</v>
      </c>
      <c r="F224" s="42">
        <f>4882.8-70</f>
        <v>4812.8</v>
      </c>
      <c r="G224" s="10"/>
      <c r="H224" s="26"/>
    </row>
    <row r="225" spans="1:10" s="5" customFormat="1" ht="21.75" customHeight="1">
      <c r="A225" s="34">
        <v>218</v>
      </c>
      <c r="B225" s="35">
        <v>503</v>
      </c>
      <c r="C225" s="36" t="s">
        <v>284</v>
      </c>
      <c r="D225" s="36"/>
      <c r="E225" s="33" t="s">
        <v>18</v>
      </c>
      <c r="F225" s="38">
        <f>SUM(F226)</f>
        <v>734.2</v>
      </c>
      <c r="G225" s="10"/>
    </row>
    <row r="226" spans="1:10" s="4" customFormat="1" ht="30.75" customHeight="1">
      <c r="A226" s="34">
        <v>219</v>
      </c>
      <c r="B226" s="39">
        <v>503</v>
      </c>
      <c r="C226" s="40" t="s">
        <v>284</v>
      </c>
      <c r="D226" s="40" t="s">
        <v>60</v>
      </c>
      <c r="E226" s="41" t="s">
        <v>184</v>
      </c>
      <c r="F226" s="42">
        <v>734.2</v>
      </c>
      <c r="G226" s="12"/>
    </row>
    <row r="227" spans="1:10" ht="69" customHeight="1">
      <c r="A227" s="34">
        <v>220</v>
      </c>
      <c r="B227" s="35">
        <v>503</v>
      </c>
      <c r="C227" s="36" t="s">
        <v>285</v>
      </c>
      <c r="D227" s="36"/>
      <c r="E227" s="33" t="s">
        <v>282</v>
      </c>
      <c r="F227" s="38">
        <f>SUM(F228)</f>
        <v>3100.25</v>
      </c>
      <c r="G227" s="12">
        <v>50</v>
      </c>
    </row>
    <row r="228" spans="1:10" ht="27" customHeight="1">
      <c r="A228" s="34">
        <v>221</v>
      </c>
      <c r="B228" s="39">
        <v>503</v>
      </c>
      <c r="C228" s="40" t="s">
        <v>285</v>
      </c>
      <c r="D228" s="40" t="s">
        <v>60</v>
      </c>
      <c r="E228" s="41" t="s">
        <v>184</v>
      </c>
      <c r="F228" s="42">
        <f>3012.25+18+70</f>
        <v>3100.25</v>
      </c>
      <c r="G228" s="12"/>
      <c r="H228" s="95"/>
      <c r="I228" s="95"/>
      <c r="J228" s="95"/>
    </row>
    <row r="229" spans="1:10" ht="45" customHeight="1">
      <c r="A229" s="34">
        <v>222</v>
      </c>
      <c r="B229" s="35">
        <v>503</v>
      </c>
      <c r="C229" s="36" t="s">
        <v>247</v>
      </c>
      <c r="D229" s="36"/>
      <c r="E229" s="33" t="s">
        <v>341</v>
      </c>
      <c r="F229" s="38">
        <f>SUM(F230+F232)</f>
        <v>148.328</v>
      </c>
      <c r="G229" s="12"/>
    </row>
    <row r="230" spans="1:10" ht="41.25" customHeight="1">
      <c r="A230" s="34">
        <v>223</v>
      </c>
      <c r="B230" s="35">
        <v>503</v>
      </c>
      <c r="C230" s="36" t="s">
        <v>236</v>
      </c>
      <c r="D230" s="36"/>
      <c r="E230" s="56" t="s">
        <v>234</v>
      </c>
      <c r="F230" s="38">
        <f>SUM(F231)</f>
        <v>50</v>
      </c>
      <c r="G230" s="12"/>
    </row>
    <row r="231" spans="1:10" ht="35.25" customHeight="1">
      <c r="A231" s="34">
        <v>224</v>
      </c>
      <c r="B231" s="39">
        <v>503</v>
      </c>
      <c r="C231" s="40" t="s">
        <v>236</v>
      </c>
      <c r="D231" s="40" t="s">
        <v>60</v>
      </c>
      <c r="E231" s="41" t="s">
        <v>184</v>
      </c>
      <c r="F231" s="42">
        <v>50</v>
      </c>
      <c r="G231" s="12"/>
    </row>
    <row r="232" spans="1:10" ht="35.25" customHeight="1">
      <c r="A232" s="34">
        <v>225</v>
      </c>
      <c r="B232" s="35">
        <v>503</v>
      </c>
      <c r="C232" s="36" t="s">
        <v>237</v>
      </c>
      <c r="D232" s="36"/>
      <c r="E232" s="33" t="s">
        <v>235</v>
      </c>
      <c r="F232" s="38">
        <f>SUM(F233)</f>
        <v>98.328000000000003</v>
      </c>
      <c r="G232" s="12"/>
    </row>
    <row r="233" spans="1:10" ht="35.25" customHeight="1">
      <c r="A233" s="34">
        <v>226</v>
      </c>
      <c r="B233" s="39">
        <v>503</v>
      </c>
      <c r="C233" s="40" t="s">
        <v>237</v>
      </c>
      <c r="D233" s="40" t="s">
        <v>60</v>
      </c>
      <c r="E233" s="41" t="s">
        <v>184</v>
      </c>
      <c r="F233" s="42">
        <f>250-151.672</f>
        <v>98.328000000000003</v>
      </c>
      <c r="G233" s="12"/>
    </row>
    <row r="234" spans="1:10" ht="22.5" customHeight="1">
      <c r="A234" s="34">
        <v>227</v>
      </c>
      <c r="B234" s="35">
        <v>505</v>
      </c>
      <c r="C234" s="36"/>
      <c r="D234" s="36"/>
      <c r="E234" s="33" t="s">
        <v>55</v>
      </c>
      <c r="F234" s="38">
        <f>SUM(F235+F238+F243)</f>
        <v>13000</v>
      </c>
      <c r="G234" s="11"/>
    </row>
    <row r="235" spans="1:10" ht="47.25" customHeight="1">
      <c r="A235" s="34">
        <v>228</v>
      </c>
      <c r="B235" s="35">
        <v>505</v>
      </c>
      <c r="C235" s="36" t="s">
        <v>131</v>
      </c>
      <c r="D235" s="36"/>
      <c r="E235" s="33" t="s">
        <v>404</v>
      </c>
      <c r="F235" s="38">
        <f>SUM(F236)</f>
        <v>9000</v>
      </c>
      <c r="G235" s="11"/>
    </row>
    <row r="236" spans="1:10" ht="58.5" customHeight="1">
      <c r="A236" s="34">
        <v>229</v>
      </c>
      <c r="B236" s="35">
        <v>505</v>
      </c>
      <c r="C236" s="36" t="s">
        <v>406</v>
      </c>
      <c r="D236" s="36"/>
      <c r="E236" s="58" t="s">
        <v>405</v>
      </c>
      <c r="F236" s="38">
        <f>SUM(F237)</f>
        <v>9000</v>
      </c>
      <c r="G236" s="11"/>
    </row>
    <row r="237" spans="1:10" ht="30.75" customHeight="1">
      <c r="A237" s="34">
        <v>230</v>
      </c>
      <c r="B237" s="39">
        <v>505</v>
      </c>
      <c r="C237" s="40" t="s">
        <v>406</v>
      </c>
      <c r="D237" s="40" t="s">
        <v>60</v>
      </c>
      <c r="E237" s="41" t="s">
        <v>184</v>
      </c>
      <c r="F237" s="42">
        <v>9000</v>
      </c>
      <c r="G237" s="11"/>
    </row>
    <row r="238" spans="1:10" ht="42" customHeight="1">
      <c r="A238" s="34">
        <v>231</v>
      </c>
      <c r="B238" s="35">
        <v>505</v>
      </c>
      <c r="C238" s="36" t="s">
        <v>142</v>
      </c>
      <c r="D238" s="36"/>
      <c r="E238" s="50" t="s">
        <v>365</v>
      </c>
      <c r="F238" s="38">
        <f>SUM(F239+F241)</f>
        <v>4000</v>
      </c>
      <c r="G238" s="11"/>
    </row>
    <row r="239" spans="1:10" ht="42" customHeight="1">
      <c r="A239" s="34">
        <v>232</v>
      </c>
      <c r="B239" s="35">
        <v>505</v>
      </c>
      <c r="C239" s="36" t="s">
        <v>400</v>
      </c>
      <c r="D239" s="36"/>
      <c r="E239" s="50" t="s">
        <v>401</v>
      </c>
      <c r="F239" s="38">
        <f>SUM(F240)</f>
        <v>4000</v>
      </c>
      <c r="G239" s="11"/>
    </row>
    <row r="240" spans="1:10" ht="36" customHeight="1">
      <c r="A240" s="34">
        <v>233</v>
      </c>
      <c r="B240" s="39">
        <v>505</v>
      </c>
      <c r="C240" s="40" t="s">
        <v>400</v>
      </c>
      <c r="D240" s="40" t="s">
        <v>60</v>
      </c>
      <c r="E240" s="41" t="s">
        <v>184</v>
      </c>
      <c r="F240" s="42">
        <v>4000</v>
      </c>
      <c r="G240" s="11"/>
    </row>
    <row r="241" spans="1:7" ht="68.25" customHeight="1">
      <c r="A241" s="34">
        <v>234</v>
      </c>
      <c r="B241" s="35">
        <v>505</v>
      </c>
      <c r="C241" s="36" t="s">
        <v>366</v>
      </c>
      <c r="D241" s="36"/>
      <c r="E241" s="52" t="s">
        <v>100</v>
      </c>
      <c r="F241" s="38">
        <f>F242</f>
        <v>0</v>
      </c>
      <c r="G241" s="11"/>
    </row>
    <row r="242" spans="1:7" ht="45" customHeight="1">
      <c r="A242" s="34">
        <v>235</v>
      </c>
      <c r="B242" s="39">
        <v>505</v>
      </c>
      <c r="C242" s="40" t="s">
        <v>366</v>
      </c>
      <c r="D242" s="40" t="s">
        <v>49</v>
      </c>
      <c r="E242" s="41" t="s">
        <v>186</v>
      </c>
      <c r="F242" s="42">
        <f>30-30</f>
        <v>0</v>
      </c>
      <c r="G242" s="11"/>
    </row>
    <row r="243" spans="1:7" ht="45" customHeight="1">
      <c r="A243" s="34">
        <v>236</v>
      </c>
      <c r="B243" s="35">
        <v>505</v>
      </c>
      <c r="C243" s="36" t="s">
        <v>161</v>
      </c>
      <c r="D243" s="36"/>
      <c r="E243" s="33" t="s">
        <v>367</v>
      </c>
      <c r="F243" s="38">
        <f>SUM(F244)</f>
        <v>0</v>
      </c>
      <c r="G243" s="11"/>
    </row>
    <row r="244" spans="1:7" ht="45" customHeight="1">
      <c r="A244" s="34">
        <v>237</v>
      </c>
      <c r="B244" s="35">
        <v>505</v>
      </c>
      <c r="C244" s="36" t="s">
        <v>287</v>
      </c>
      <c r="D244" s="36"/>
      <c r="E244" s="50" t="s">
        <v>386</v>
      </c>
      <c r="F244" s="38">
        <f>SUM(F245:F246)</f>
        <v>0</v>
      </c>
      <c r="G244" s="11"/>
    </row>
    <row r="245" spans="1:7" ht="32.25" customHeight="1">
      <c r="A245" s="34">
        <v>238</v>
      </c>
      <c r="B245" s="39">
        <v>505</v>
      </c>
      <c r="C245" s="40" t="s">
        <v>287</v>
      </c>
      <c r="D245" s="40" t="s">
        <v>60</v>
      </c>
      <c r="E245" s="41" t="s">
        <v>184</v>
      </c>
      <c r="F245" s="42">
        <f>393.5-343.2-50.3</f>
        <v>0</v>
      </c>
      <c r="G245" s="11"/>
    </row>
    <row r="246" spans="1:7" ht="18" customHeight="1">
      <c r="A246" s="34">
        <v>239</v>
      </c>
      <c r="B246" s="39">
        <v>505</v>
      </c>
      <c r="C246" s="40" t="s">
        <v>287</v>
      </c>
      <c r="D246" s="40" t="s">
        <v>203</v>
      </c>
      <c r="E246" s="41" t="s">
        <v>204</v>
      </c>
      <c r="F246" s="42">
        <f>919.5-919.5</f>
        <v>0</v>
      </c>
      <c r="G246" s="11"/>
    </row>
    <row r="247" spans="1:7" ht="24" customHeight="1">
      <c r="A247" s="34">
        <v>240</v>
      </c>
      <c r="B247" s="35">
        <v>600</v>
      </c>
      <c r="C247" s="36"/>
      <c r="D247" s="36"/>
      <c r="E247" s="37" t="s">
        <v>19</v>
      </c>
      <c r="F247" s="38">
        <f>SUM(F248)</f>
        <v>377.21</v>
      </c>
      <c r="G247" s="11"/>
    </row>
    <row r="248" spans="1:7" ht="30" customHeight="1">
      <c r="A248" s="34">
        <v>241</v>
      </c>
      <c r="B248" s="35">
        <v>603</v>
      </c>
      <c r="C248" s="36"/>
      <c r="D248" s="36"/>
      <c r="E248" s="33" t="s">
        <v>172</v>
      </c>
      <c r="F248" s="38">
        <f>SUM(F249)</f>
        <v>377.21</v>
      </c>
      <c r="G248" s="11"/>
    </row>
    <row r="249" spans="1:7" ht="39.75" customHeight="1">
      <c r="A249" s="34">
        <v>242</v>
      </c>
      <c r="B249" s="35">
        <v>603</v>
      </c>
      <c r="C249" s="36" t="s">
        <v>178</v>
      </c>
      <c r="D249" s="36"/>
      <c r="E249" s="33" t="s">
        <v>368</v>
      </c>
      <c r="F249" s="38">
        <f>SUM(F250)</f>
        <v>377.21</v>
      </c>
      <c r="G249" s="10" t="e">
        <f>G250</f>
        <v>#REF!</v>
      </c>
    </row>
    <row r="250" spans="1:7" ht="50.25" customHeight="1">
      <c r="A250" s="34">
        <v>243</v>
      </c>
      <c r="B250" s="35">
        <v>603</v>
      </c>
      <c r="C250" s="36" t="s">
        <v>145</v>
      </c>
      <c r="D250" s="40"/>
      <c r="E250" s="33" t="s">
        <v>74</v>
      </c>
      <c r="F250" s="38">
        <f>F251</f>
        <v>377.21</v>
      </c>
      <c r="G250" s="10" t="e">
        <f>G251+#REF!+#REF!</f>
        <v>#REF!</v>
      </c>
    </row>
    <row r="251" spans="1:7" ht="25.5" customHeight="1">
      <c r="A251" s="34">
        <v>244</v>
      </c>
      <c r="B251" s="39">
        <v>603</v>
      </c>
      <c r="C251" s="40" t="s">
        <v>145</v>
      </c>
      <c r="D251" s="40" t="s">
        <v>60</v>
      </c>
      <c r="E251" s="41" t="s">
        <v>184</v>
      </c>
      <c r="F251" s="42">
        <v>377.21</v>
      </c>
      <c r="G251" s="10">
        <f>G252</f>
        <v>581</v>
      </c>
    </row>
    <row r="252" spans="1:7" ht="21.75" customHeight="1">
      <c r="A252" s="34">
        <v>245</v>
      </c>
      <c r="B252" s="35">
        <v>700</v>
      </c>
      <c r="C252" s="36"/>
      <c r="D252" s="36"/>
      <c r="E252" s="37" t="s">
        <v>20</v>
      </c>
      <c r="F252" s="38">
        <f>SUM(F253+F270+F289+F294+F325)</f>
        <v>164058.61000000002</v>
      </c>
      <c r="G252" s="10">
        <f>G253</f>
        <v>581</v>
      </c>
    </row>
    <row r="253" spans="1:7" ht="22.5" customHeight="1">
      <c r="A253" s="34">
        <v>246</v>
      </c>
      <c r="B253" s="35">
        <v>701</v>
      </c>
      <c r="C253" s="36"/>
      <c r="D253" s="36"/>
      <c r="E253" s="33" t="s">
        <v>21</v>
      </c>
      <c r="F253" s="38">
        <f>SUM(F254)</f>
        <v>53070.098999999995</v>
      </c>
      <c r="G253" s="11">
        <v>581</v>
      </c>
    </row>
    <row r="254" spans="1:7" ht="44.25" customHeight="1">
      <c r="A254" s="34">
        <v>247</v>
      </c>
      <c r="B254" s="35">
        <v>701</v>
      </c>
      <c r="C254" s="36" t="s">
        <v>147</v>
      </c>
      <c r="D254" s="40"/>
      <c r="E254" s="33" t="s">
        <v>414</v>
      </c>
      <c r="F254" s="38">
        <f>SUM(F255+F261+F268)</f>
        <v>53070.098999999995</v>
      </c>
      <c r="G254" s="11"/>
    </row>
    <row r="255" spans="1:7" ht="32.25" customHeight="1">
      <c r="A255" s="34">
        <v>248</v>
      </c>
      <c r="B255" s="35">
        <v>701</v>
      </c>
      <c r="C255" s="36" t="s">
        <v>369</v>
      </c>
      <c r="D255" s="36"/>
      <c r="E255" s="33" t="s">
        <v>288</v>
      </c>
      <c r="F255" s="38">
        <f>SUM(F256)</f>
        <v>31559.999</v>
      </c>
      <c r="G255" s="11"/>
    </row>
    <row r="256" spans="1:7" ht="54" customHeight="1">
      <c r="A256" s="34">
        <v>249</v>
      </c>
      <c r="B256" s="35">
        <v>701</v>
      </c>
      <c r="C256" s="36" t="s">
        <v>148</v>
      </c>
      <c r="D256" s="36"/>
      <c r="E256" s="33" t="s">
        <v>75</v>
      </c>
      <c r="F256" s="38">
        <f>SUM(F257:F260)</f>
        <v>31559.999</v>
      </c>
      <c r="G256" s="11"/>
    </row>
    <row r="257" spans="1:7" ht="29.25" customHeight="1">
      <c r="A257" s="34">
        <v>250</v>
      </c>
      <c r="B257" s="39">
        <v>701</v>
      </c>
      <c r="C257" s="40" t="s">
        <v>148</v>
      </c>
      <c r="D257" s="40" t="s">
        <v>40</v>
      </c>
      <c r="E257" s="41" t="s">
        <v>41</v>
      </c>
      <c r="F257" s="42">
        <f>13101.304-10689.02</f>
        <v>2412.2839999999997</v>
      </c>
      <c r="G257" s="11"/>
    </row>
    <row r="258" spans="1:7" ht="36" customHeight="1">
      <c r="A258" s="34">
        <v>251</v>
      </c>
      <c r="B258" s="39">
        <v>701</v>
      </c>
      <c r="C258" s="40" t="s">
        <v>148</v>
      </c>
      <c r="D258" s="40" t="s">
        <v>60</v>
      </c>
      <c r="E258" s="41" t="s">
        <v>184</v>
      </c>
      <c r="F258" s="42">
        <f>17058.695-17058.695</f>
        <v>0</v>
      </c>
      <c r="G258" s="11"/>
    </row>
    <row r="259" spans="1:7" ht="24" customHeight="1">
      <c r="A259" s="34">
        <v>252</v>
      </c>
      <c r="B259" s="39">
        <v>701</v>
      </c>
      <c r="C259" s="40" t="s">
        <v>148</v>
      </c>
      <c r="D259" s="40" t="s">
        <v>325</v>
      </c>
      <c r="E259" s="41" t="s">
        <v>326</v>
      </c>
      <c r="F259" s="42">
        <f>30093.11-1500</f>
        <v>28593.11</v>
      </c>
      <c r="G259" s="11"/>
    </row>
    <row r="260" spans="1:7" ht="26.25" customHeight="1">
      <c r="A260" s="34">
        <v>253</v>
      </c>
      <c r="B260" s="39">
        <v>701</v>
      </c>
      <c r="C260" s="40" t="s">
        <v>148</v>
      </c>
      <c r="D260" s="40" t="s">
        <v>180</v>
      </c>
      <c r="E260" s="41" t="s">
        <v>181</v>
      </c>
      <c r="F260" s="42">
        <f>2900-2345.395</f>
        <v>554.60500000000002</v>
      </c>
      <c r="G260" s="11"/>
    </row>
    <row r="261" spans="1:7" ht="62.25" customHeight="1">
      <c r="A261" s="34">
        <v>254</v>
      </c>
      <c r="B261" s="35">
        <v>701</v>
      </c>
      <c r="C261" s="36" t="s">
        <v>149</v>
      </c>
      <c r="D261" s="40"/>
      <c r="E261" s="33" t="s">
        <v>76</v>
      </c>
      <c r="F261" s="38">
        <f>SUM(F262+F265)</f>
        <v>21223</v>
      </c>
      <c r="G261" s="11"/>
    </row>
    <row r="262" spans="1:7" ht="81" customHeight="1">
      <c r="A262" s="34">
        <v>255</v>
      </c>
      <c r="B262" s="35">
        <v>701</v>
      </c>
      <c r="C262" s="36" t="s">
        <v>182</v>
      </c>
      <c r="D262" s="36"/>
      <c r="E262" s="33" t="s">
        <v>77</v>
      </c>
      <c r="F262" s="38">
        <f>SUM(F263:F264)</f>
        <v>20709</v>
      </c>
      <c r="G262" s="10"/>
    </row>
    <row r="263" spans="1:7" ht="15.75" customHeight="1">
      <c r="A263" s="34">
        <v>256</v>
      </c>
      <c r="B263" s="39">
        <v>701</v>
      </c>
      <c r="C263" s="40" t="s">
        <v>182</v>
      </c>
      <c r="D263" s="40" t="s">
        <v>40</v>
      </c>
      <c r="E263" s="41" t="s">
        <v>41</v>
      </c>
      <c r="F263" s="42">
        <f>21084+25-17978.241</f>
        <v>3130.7589999999982</v>
      </c>
      <c r="G263" s="10"/>
    </row>
    <row r="264" spans="1:7" ht="15.75" customHeight="1">
      <c r="A264" s="34">
        <v>257</v>
      </c>
      <c r="B264" s="39">
        <v>701</v>
      </c>
      <c r="C264" s="40" t="s">
        <v>182</v>
      </c>
      <c r="D264" s="40" t="s">
        <v>325</v>
      </c>
      <c r="E264" s="41" t="s">
        <v>326</v>
      </c>
      <c r="F264" s="42">
        <f>17978.241-400</f>
        <v>17578.241000000002</v>
      </c>
      <c r="G264" s="10"/>
    </row>
    <row r="265" spans="1:7" ht="81" customHeight="1">
      <c r="A265" s="34">
        <v>258</v>
      </c>
      <c r="B265" s="35">
        <v>701</v>
      </c>
      <c r="C265" s="36" t="s">
        <v>292</v>
      </c>
      <c r="D265" s="36"/>
      <c r="E265" s="33" t="s">
        <v>78</v>
      </c>
      <c r="F265" s="38">
        <f>SUM(F266:F267)</f>
        <v>514</v>
      </c>
      <c r="G265" s="10"/>
    </row>
    <row r="266" spans="1:7" ht="32.25" customHeight="1">
      <c r="A266" s="34">
        <v>259</v>
      </c>
      <c r="B266" s="39">
        <v>701</v>
      </c>
      <c r="C266" s="40" t="s">
        <v>292</v>
      </c>
      <c r="D266" s="40" t="s">
        <v>60</v>
      </c>
      <c r="E266" s="41" t="s">
        <v>184</v>
      </c>
      <c r="F266" s="42">
        <f>514-514</f>
        <v>0</v>
      </c>
      <c r="G266" s="10"/>
    </row>
    <row r="267" spans="1:7" ht="18.75" customHeight="1">
      <c r="A267" s="34">
        <v>260</v>
      </c>
      <c r="B267" s="39">
        <v>701</v>
      </c>
      <c r="C267" s="40" t="s">
        <v>292</v>
      </c>
      <c r="D267" s="40" t="s">
        <v>325</v>
      </c>
      <c r="E267" s="41" t="s">
        <v>326</v>
      </c>
      <c r="F267" s="42">
        <v>514</v>
      </c>
      <c r="G267" s="10"/>
    </row>
    <row r="268" spans="1:7" ht="63.75" customHeight="1">
      <c r="A268" s="34">
        <v>261</v>
      </c>
      <c r="B268" s="35">
        <v>701</v>
      </c>
      <c r="C268" s="83" t="s">
        <v>434</v>
      </c>
      <c r="D268" s="83"/>
      <c r="E268" s="84" t="s">
        <v>435</v>
      </c>
      <c r="F268" s="38">
        <f>SUM(F269)</f>
        <v>287.10000000000002</v>
      </c>
      <c r="G268" s="10"/>
    </row>
    <row r="269" spans="1:7" ht="18.75" customHeight="1">
      <c r="A269" s="34">
        <v>262</v>
      </c>
      <c r="B269" s="39">
        <v>701</v>
      </c>
      <c r="C269" s="85" t="s">
        <v>434</v>
      </c>
      <c r="D269" s="85" t="s">
        <v>325</v>
      </c>
      <c r="E269" s="86" t="s">
        <v>326</v>
      </c>
      <c r="F269" s="42">
        <v>287.10000000000002</v>
      </c>
      <c r="G269" s="10"/>
    </row>
    <row r="270" spans="1:7" ht="27" customHeight="1">
      <c r="A270" s="34">
        <v>263</v>
      </c>
      <c r="B270" s="35">
        <v>702</v>
      </c>
      <c r="C270" s="36"/>
      <c r="D270" s="36"/>
      <c r="E270" s="33" t="s">
        <v>22</v>
      </c>
      <c r="F270" s="38">
        <f>SUM(F271+F286)</f>
        <v>96915.205000000016</v>
      </c>
      <c r="G270" s="10"/>
    </row>
    <row r="271" spans="1:7" ht="38.25" customHeight="1">
      <c r="A271" s="34">
        <v>264</v>
      </c>
      <c r="B271" s="35">
        <v>702</v>
      </c>
      <c r="C271" s="36" t="s">
        <v>147</v>
      </c>
      <c r="D271" s="36"/>
      <c r="E271" s="33" t="s">
        <v>414</v>
      </c>
      <c r="F271" s="38">
        <f>SUM(F272+F277+F282+F284)</f>
        <v>91115.580000000016</v>
      </c>
      <c r="G271" s="10">
        <f>G273</f>
        <v>81276</v>
      </c>
    </row>
    <row r="272" spans="1:7" ht="35.25" customHeight="1">
      <c r="A272" s="34">
        <v>265</v>
      </c>
      <c r="B272" s="35">
        <v>702</v>
      </c>
      <c r="C272" s="36" t="s">
        <v>432</v>
      </c>
      <c r="D272" s="36"/>
      <c r="E272" s="33" t="s">
        <v>314</v>
      </c>
      <c r="F272" s="38">
        <f>F273+F275</f>
        <v>42052.73</v>
      </c>
      <c r="G272" s="10"/>
    </row>
    <row r="273" spans="1:8" ht="39.75" customHeight="1">
      <c r="A273" s="34">
        <v>266</v>
      </c>
      <c r="B273" s="35">
        <v>702</v>
      </c>
      <c r="C273" s="36" t="s">
        <v>293</v>
      </c>
      <c r="D273" s="36"/>
      <c r="E273" s="33" t="s">
        <v>79</v>
      </c>
      <c r="F273" s="38">
        <f>SUM(F274:F274)</f>
        <v>41460.730000000003</v>
      </c>
      <c r="G273" s="11">
        <v>81276</v>
      </c>
    </row>
    <row r="274" spans="1:8" ht="21.75" customHeight="1">
      <c r="A274" s="34">
        <v>267</v>
      </c>
      <c r="B274" s="39">
        <v>702</v>
      </c>
      <c r="C274" s="40" t="s">
        <v>293</v>
      </c>
      <c r="D274" s="40" t="s">
        <v>325</v>
      </c>
      <c r="E274" s="41" t="s">
        <v>326</v>
      </c>
      <c r="F274" s="42">
        <v>41460.730000000003</v>
      </c>
      <c r="G274" s="11"/>
    </row>
    <row r="275" spans="1:8" ht="28.5" customHeight="1">
      <c r="A275" s="34">
        <v>268</v>
      </c>
      <c r="B275" s="35">
        <v>702</v>
      </c>
      <c r="C275" s="36" t="s">
        <v>418</v>
      </c>
      <c r="D275" s="36"/>
      <c r="E275" s="82" t="s">
        <v>419</v>
      </c>
      <c r="F275" s="38">
        <f>SUM(F276)</f>
        <v>592</v>
      </c>
      <c r="G275" s="11"/>
    </row>
    <row r="276" spans="1:8" ht="23.25" customHeight="1">
      <c r="A276" s="34">
        <v>269</v>
      </c>
      <c r="B276" s="39">
        <v>702</v>
      </c>
      <c r="C276" s="40" t="s">
        <v>418</v>
      </c>
      <c r="D276" s="40" t="s">
        <v>325</v>
      </c>
      <c r="E276" s="41" t="s">
        <v>326</v>
      </c>
      <c r="F276" s="42">
        <v>592</v>
      </c>
      <c r="G276" s="11"/>
    </row>
    <row r="277" spans="1:8" ht="93.75" customHeight="1">
      <c r="A277" s="34">
        <v>270</v>
      </c>
      <c r="B277" s="35">
        <v>702</v>
      </c>
      <c r="C277" s="36" t="s">
        <v>294</v>
      </c>
      <c r="D277" s="40"/>
      <c r="E277" s="33" t="s">
        <v>289</v>
      </c>
      <c r="F277" s="38">
        <f>SUM(F278+F280)</f>
        <v>45215</v>
      </c>
      <c r="G277" s="11"/>
    </row>
    <row r="278" spans="1:8" ht="78" customHeight="1">
      <c r="A278" s="34">
        <v>271</v>
      </c>
      <c r="B278" s="35">
        <v>702</v>
      </c>
      <c r="C278" s="36" t="s">
        <v>295</v>
      </c>
      <c r="D278" s="36"/>
      <c r="E278" s="33" t="s">
        <v>80</v>
      </c>
      <c r="F278" s="38">
        <f>SUM(F279:F279)</f>
        <v>43183</v>
      </c>
      <c r="G278" s="11"/>
    </row>
    <row r="279" spans="1:8" ht="15.75" customHeight="1">
      <c r="A279" s="34">
        <v>272</v>
      </c>
      <c r="B279" s="39">
        <v>702</v>
      </c>
      <c r="C279" s="40" t="s">
        <v>295</v>
      </c>
      <c r="D279" s="40" t="s">
        <v>325</v>
      </c>
      <c r="E279" s="41" t="s">
        <v>326</v>
      </c>
      <c r="F279" s="42">
        <f>47733-550-4000</f>
        <v>43183</v>
      </c>
      <c r="G279" s="11"/>
    </row>
    <row r="280" spans="1:8" ht="115.5" customHeight="1">
      <c r="A280" s="34">
        <v>273</v>
      </c>
      <c r="B280" s="35">
        <v>702</v>
      </c>
      <c r="C280" s="36" t="s">
        <v>296</v>
      </c>
      <c r="D280" s="36"/>
      <c r="E280" s="48" t="s">
        <v>214</v>
      </c>
      <c r="F280" s="38">
        <f>SUM(F281:F281)</f>
        <v>2032</v>
      </c>
      <c r="G280" s="10"/>
    </row>
    <row r="281" spans="1:8" ht="23.25" customHeight="1">
      <c r="A281" s="34">
        <v>274</v>
      </c>
      <c r="B281" s="39">
        <v>702</v>
      </c>
      <c r="C281" s="40" t="s">
        <v>296</v>
      </c>
      <c r="D281" s="40" t="s">
        <v>325</v>
      </c>
      <c r="E281" s="41" t="s">
        <v>326</v>
      </c>
      <c r="F281" s="42">
        <v>2032</v>
      </c>
      <c r="G281" s="10"/>
    </row>
    <row r="282" spans="1:8" ht="42.75" customHeight="1">
      <c r="A282" s="34">
        <v>275</v>
      </c>
      <c r="B282" s="35">
        <v>702</v>
      </c>
      <c r="C282" s="36" t="s">
        <v>297</v>
      </c>
      <c r="D282" s="40"/>
      <c r="E282" s="33" t="s">
        <v>370</v>
      </c>
      <c r="F282" s="38">
        <f>SUM(F283:F283)</f>
        <v>3750.55</v>
      </c>
      <c r="G282" s="10" t="e">
        <f>#REF!</f>
        <v>#REF!</v>
      </c>
    </row>
    <row r="283" spans="1:8" ht="23.25" customHeight="1">
      <c r="A283" s="34">
        <v>276</v>
      </c>
      <c r="B283" s="39">
        <v>702</v>
      </c>
      <c r="C283" s="40" t="s">
        <v>297</v>
      </c>
      <c r="D283" s="40" t="s">
        <v>325</v>
      </c>
      <c r="E283" s="41" t="s">
        <v>326</v>
      </c>
      <c r="F283" s="42">
        <f>5328-828-749.45</f>
        <v>3750.55</v>
      </c>
      <c r="G283" s="10"/>
      <c r="H283">
        <v>-828</v>
      </c>
    </row>
    <row r="284" spans="1:8" ht="58.5" customHeight="1">
      <c r="A284" s="34">
        <v>277</v>
      </c>
      <c r="B284" s="35">
        <v>702</v>
      </c>
      <c r="C284" s="83" t="s">
        <v>434</v>
      </c>
      <c r="D284" s="83"/>
      <c r="E284" s="84" t="s">
        <v>435</v>
      </c>
      <c r="F284" s="38">
        <f>SUM(F285)</f>
        <v>97.3</v>
      </c>
      <c r="G284" s="10"/>
    </row>
    <row r="285" spans="1:8" ht="23.25" customHeight="1">
      <c r="A285" s="34">
        <v>278</v>
      </c>
      <c r="B285" s="39">
        <v>702</v>
      </c>
      <c r="C285" s="85" t="s">
        <v>434</v>
      </c>
      <c r="D285" s="85" t="s">
        <v>325</v>
      </c>
      <c r="E285" s="86" t="s">
        <v>326</v>
      </c>
      <c r="F285" s="42">
        <v>97.3</v>
      </c>
      <c r="G285" s="10"/>
    </row>
    <row r="286" spans="1:8" ht="66.75" customHeight="1">
      <c r="A286" s="34">
        <v>279</v>
      </c>
      <c r="B286" s="35">
        <v>702</v>
      </c>
      <c r="C286" s="36" t="s">
        <v>189</v>
      </c>
      <c r="D286" s="36"/>
      <c r="E286" s="33" t="s">
        <v>371</v>
      </c>
      <c r="F286" s="38">
        <f>SUM(F287)</f>
        <v>5799.625</v>
      </c>
      <c r="G286" s="77"/>
    </row>
    <row r="287" spans="1:8" ht="63" customHeight="1">
      <c r="A287" s="34">
        <v>280</v>
      </c>
      <c r="B287" s="35">
        <v>702</v>
      </c>
      <c r="C287" s="36" t="s">
        <v>402</v>
      </c>
      <c r="D287" s="36"/>
      <c r="E287" s="56" t="s">
        <v>403</v>
      </c>
      <c r="F287" s="38">
        <f>SUM(F288)</f>
        <v>5799.625</v>
      </c>
      <c r="G287" s="77"/>
    </row>
    <row r="288" spans="1:8" ht="37.5" customHeight="1">
      <c r="A288" s="34">
        <v>281</v>
      </c>
      <c r="B288" s="39">
        <v>702</v>
      </c>
      <c r="C288" s="40" t="s">
        <v>402</v>
      </c>
      <c r="D288" s="40" t="s">
        <v>60</v>
      </c>
      <c r="E288" s="41" t="s">
        <v>184</v>
      </c>
      <c r="F288" s="42">
        <f>6000-200.375</f>
        <v>5799.625</v>
      </c>
      <c r="G288" s="77"/>
    </row>
    <row r="289" spans="1:15" ht="24" customHeight="1">
      <c r="A289" s="34">
        <v>282</v>
      </c>
      <c r="B289" s="35">
        <v>703</v>
      </c>
      <c r="C289" s="36"/>
      <c r="D289" s="36"/>
      <c r="E289" s="33" t="s">
        <v>201</v>
      </c>
      <c r="F289" s="38">
        <f>SUM(F290)</f>
        <v>9932.2000000000007</v>
      </c>
      <c r="G289" s="10"/>
    </row>
    <row r="290" spans="1:15" ht="40.5" customHeight="1">
      <c r="A290" s="34">
        <v>283</v>
      </c>
      <c r="B290" s="35">
        <v>703</v>
      </c>
      <c r="C290" s="36" t="s">
        <v>147</v>
      </c>
      <c r="D290" s="36"/>
      <c r="E290" s="33" t="s">
        <v>414</v>
      </c>
      <c r="F290" s="38">
        <f>SUM(F291)</f>
        <v>9932.2000000000007</v>
      </c>
      <c r="G290" s="10"/>
    </row>
    <row r="291" spans="1:15" ht="38.25" customHeight="1">
      <c r="A291" s="34">
        <v>284</v>
      </c>
      <c r="B291" s="35">
        <v>703</v>
      </c>
      <c r="C291" s="36" t="s">
        <v>298</v>
      </c>
      <c r="D291" s="36"/>
      <c r="E291" s="33" t="s">
        <v>290</v>
      </c>
      <c r="F291" s="38">
        <f>F292</f>
        <v>9932.2000000000007</v>
      </c>
      <c r="G291" s="10"/>
    </row>
    <row r="292" spans="1:15" ht="40.5" customHeight="1">
      <c r="A292" s="34">
        <v>285</v>
      </c>
      <c r="B292" s="35">
        <v>703</v>
      </c>
      <c r="C292" s="36" t="s">
        <v>299</v>
      </c>
      <c r="D292" s="36"/>
      <c r="E292" s="33" t="s">
        <v>81</v>
      </c>
      <c r="F292" s="38">
        <f>SUM(F293:F293)</f>
        <v>9932.2000000000007</v>
      </c>
      <c r="G292" s="10"/>
      <c r="K292" s="1">
        <v>702</v>
      </c>
      <c r="L292" s="2" t="s">
        <v>147</v>
      </c>
      <c r="M292" s="2"/>
      <c r="N292" s="19" t="s">
        <v>146</v>
      </c>
      <c r="O292" s="25" t="e">
        <f>SUM(#REF!+#REF!+#REF!+O301+O358)</f>
        <v>#REF!</v>
      </c>
    </row>
    <row r="293" spans="1:15" ht="17.25" customHeight="1">
      <c r="A293" s="34">
        <v>286</v>
      </c>
      <c r="B293" s="39">
        <v>703</v>
      </c>
      <c r="C293" s="40" t="s">
        <v>299</v>
      </c>
      <c r="D293" s="40" t="s">
        <v>325</v>
      </c>
      <c r="E293" s="41" t="s">
        <v>326</v>
      </c>
      <c r="F293" s="42">
        <v>9932.2000000000007</v>
      </c>
      <c r="G293" s="10"/>
    </row>
    <row r="294" spans="1:15" ht="25.5" customHeight="1">
      <c r="A294" s="34">
        <v>287</v>
      </c>
      <c r="B294" s="35">
        <v>707</v>
      </c>
      <c r="C294" s="36"/>
      <c r="D294" s="36"/>
      <c r="E294" s="33" t="s">
        <v>250</v>
      </c>
      <c r="F294" s="38">
        <f>SUM(F295+F299+F317+F322)</f>
        <v>3817.3059999999996</v>
      </c>
      <c r="G294" s="10"/>
    </row>
    <row r="295" spans="1:15" ht="44.25" customHeight="1">
      <c r="A295" s="34">
        <v>288</v>
      </c>
      <c r="B295" s="35">
        <v>707</v>
      </c>
      <c r="C295" s="36" t="s">
        <v>130</v>
      </c>
      <c r="D295" s="36"/>
      <c r="E295" s="69" t="s">
        <v>396</v>
      </c>
      <c r="F295" s="38">
        <f>SUM(F296)</f>
        <v>0</v>
      </c>
      <c r="G295" s="10"/>
    </row>
    <row r="296" spans="1:15" ht="86.25" customHeight="1">
      <c r="A296" s="34">
        <v>289</v>
      </c>
      <c r="B296" s="35">
        <v>707</v>
      </c>
      <c r="C296" s="36" t="s">
        <v>329</v>
      </c>
      <c r="D296" s="36"/>
      <c r="E296" s="33" t="s">
        <v>246</v>
      </c>
      <c r="F296" s="38">
        <f>SUM(F297)</f>
        <v>0</v>
      </c>
      <c r="G296" s="10"/>
    </row>
    <row r="297" spans="1:15" ht="77.25" customHeight="1">
      <c r="A297" s="34">
        <v>290</v>
      </c>
      <c r="B297" s="35">
        <v>707</v>
      </c>
      <c r="C297" s="36" t="s">
        <v>150</v>
      </c>
      <c r="D297" s="36"/>
      <c r="E297" s="56" t="s">
        <v>253</v>
      </c>
      <c r="F297" s="38">
        <f>SUM(F298)</f>
        <v>0</v>
      </c>
      <c r="G297" s="10"/>
    </row>
    <row r="298" spans="1:15" ht="34.5" customHeight="1">
      <c r="A298" s="34">
        <v>291</v>
      </c>
      <c r="B298" s="39">
        <v>707</v>
      </c>
      <c r="C298" s="40" t="s">
        <v>150</v>
      </c>
      <c r="D298" s="40" t="s">
        <v>60</v>
      </c>
      <c r="E298" s="41" t="s">
        <v>184</v>
      </c>
      <c r="F298" s="42">
        <f>29.2-29.2</f>
        <v>0</v>
      </c>
      <c r="G298" s="10"/>
    </row>
    <row r="299" spans="1:15" ht="39.75" customHeight="1">
      <c r="A299" s="34">
        <v>292</v>
      </c>
      <c r="B299" s="35">
        <v>707</v>
      </c>
      <c r="C299" s="36" t="s">
        <v>147</v>
      </c>
      <c r="D299" s="36"/>
      <c r="E299" s="33" t="s">
        <v>414</v>
      </c>
      <c r="F299" s="38">
        <f>SUM(F300+F312)</f>
        <v>3775.3059999999996</v>
      </c>
      <c r="G299" s="10"/>
    </row>
    <row r="300" spans="1:15" ht="34.5" customHeight="1">
      <c r="A300" s="34">
        <v>293</v>
      </c>
      <c r="B300" s="35">
        <v>707</v>
      </c>
      <c r="C300" s="36" t="s">
        <v>300</v>
      </c>
      <c r="D300" s="36"/>
      <c r="E300" s="56" t="s">
        <v>239</v>
      </c>
      <c r="F300" s="38">
        <f>SUM(F301+F304+F306+F309)</f>
        <v>3734.2219999999998</v>
      </c>
      <c r="G300" s="11"/>
    </row>
    <row r="301" spans="1:15" ht="37.5" customHeight="1">
      <c r="A301" s="34">
        <v>294</v>
      </c>
      <c r="B301" s="35">
        <v>707</v>
      </c>
      <c r="C301" s="36" t="s">
        <v>372</v>
      </c>
      <c r="D301" s="36"/>
      <c r="E301" s="33" t="s">
        <v>427</v>
      </c>
      <c r="F301" s="38">
        <f>SUM(F302:F303)</f>
        <v>0</v>
      </c>
      <c r="G301" s="10">
        <f>G358</f>
        <v>21165</v>
      </c>
    </row>
    <row r="302" spans="1:15" s="4" customFormat="1" ht="27.75" customHeight="1">
      <c r="A302" s="34">
        <v>295</v>
      </c>
      <c r="B302" s="39">
        <v>707</v>
      </c>
      <c r="C302" s="40" t="s">
        <v>372</v>
      </c>
      <c r="D302" s="40" t="s">
        <v>60</v>
      </c>
      <c r="E302" s="41" t="s">
        <v>184</v>
      </c>
      <c r="F302" s="42">
        <f>649.975-649.975</f>
        <v>0</v>
      </c>
      <c r="G302" s="12"/>
    </row>
    <row r="303" spans="1:15" s="4" customFormat="1" ht="22.5" customHeight="1">
      <c r="A303" s="34">
        <v>296</v>
      </c>
      <c r="B303" s="39">
        <v>707</v>
      </c>
      <c r="C303" s="40" t="s">
        <v>372</v>
      </c>
      <c r="D303" s="40" t="s">
        <v>325</v>
      </c>
      <c r="E303" s="41" t="s">
        <v>326</v>
      </c>
      <c r="F303" s="42">
        <f>918.812-918.812</f>
        <v>0</v>
      </c>
      <c r="G303" s="12"/>
    </row>
    <row r="304" spans="1:15" s="4" customFormat="1" ht="68.25" customHeight="1">
      <c r="A304" s="34">
        <v>297</v>
      </c>
      <c r="B304" s="35">
        <v>707</v>
      </c>
      <c r="C304" s="36" t="s">
        <v>303</v>
      </c>
      <c r="D304" s="36"/>
      <c r="E304" s="48" t="s">
        <v>302</v>
      </c>
      <c r="F304" s="38">
        <f>SUM(F305:F305)</f>
        <v>210</v>
      </c>
      <c r="G304" s="12"/>
    </row>
    <row r="305" spans="1:7" s="4" customFormat="1" ht="18.75" customHeight="1">
      <c r="A305" s="34">
        <v>298</v>
      </c>
      <c r="B305" s="39">
        <v>707</v>
      </c>
      <c r="C305" s="40" t="s">
        <v>303</v>
      </c>
      <c r="D305" s="40" t="s">
        <v>325</v>
      </c>
      <c r="E305" s="41" t="s">
        <v>326</v>
      </c>
      <c r="F305" s="42">
        <v>210</v>
      </c>
      <c r="G305" s="12"/>
    </row>
    <row r="306" spans="1:7" s="4" customFormat="1" ht="36.75" customHeight="1">
      <c r="A306" s="34">
        <v>299</v>
      </c>
      <c r="B306" s="35">
        <v>707</v>
      </c>
      <c r="C306" s="36" t="s">
        <v>301</v>
      </c>
      <c r="D306" s="36"/>
      <c r="E306" s="33" t="s">
        <v>291</v>
      </c>
      <c r="F306" s="38">
        <f>SUM(F307:F308)</f>
        <v>1703.2</v>
      </c>
      <c r="G306" s="12"/>
    </row>
    <row r="307" spans="1:7" s="4" customFormat="1" ht="32.25" customHeight="1">
      <c r="A307" s="34">
        <v>300</v>
      </c>
      <c r="B307" s="39">
        <v>707</v>
      </c>
      <c r="C307" s="40" t="s">
        <v>301</v>
      </c>
      <c r="D307" s="40" t="s">
        <v>60</v>
      </c>
      <c r="E307" s="41" t="s">
        <v>184</v>
      </c>
      <c r="F307" s="42">
        <v>971.36</v>
      </c>
      <c r="G307" s="12"/>
    </row>
    <row r="308" spans="1:7" s="4" customFormat="1" ht="20.25" customHeight="1">
      <c r="A308" s="34">
        <v>301</v>
      </c>
      <c r="B308" s="39">
        <v>707</v>
      </c>
      <c r="C308" s="40" t="s">
        <v>301</v>
      </c>
      <c r="D308" s="40" t="s">
        <v>325</v>
      </c>
      <c r="E308" s="41" t="s">
        <v>326</v>
      </c>
      <c r="F308" s="42">
        <v>731.84</v>
      </c>
      <c r="G308" s="12"/>
    </row>
    <row r="309" spans="1:7" s="4" customFormat="1" ht="41.25" customHeight="1">
      <c r="A309" s="34">
        <v>302</v>
      </c>
      <c r="B309" s="67">
        <v>707</v>
      </c>
      <c r="C309" s="68" t="s">
        <v>425</v>
      </c>
      <c r="D309" s="68"/>
      <c r="E309" s="69" t="s">
        <v>426</v>
      </c>
      <c r="F309" s="70">
        <f>SUM(F310:F311)</f>
        <v>1821.0219999999999</v>
      </c>
      <c r="G309" s="12"/>
    </row>
    <row r="310" spans="1:7" s="4" customFormat="1" ht="27" customHeight="1">
      <c r="A310" s="34">
        <v>303</v>
      </c>
      <c r="B310" s="71">
        <v>707</v>
      </c>
      <c r="C310" s="72" t="s">
        <v>425</v>
      </c>
      <c r="D310" s="72" t="s">
        <v>60</v>
      </c>
      <c r="E310" s="73" t="s">
        <v>184</v>
      </c>
      <c r="F310" s="74">
        <f>649.975+252.235</f>
        <v>902.21</v>
      </c>
      <c r="G310" s="12"/>
    </row>
    <row r="311" spans="1:7" s="4" customFormat="1" ht="20.25" customHeight="1">
      <c r="A311" s="34">
        <v>304</v>
      </c>
      <c r="B311" s="71">
        <v>707</v>
      </c>
      <c r="C311" s="72" t="s">
        <v>425</v>
      </c>
      <c r="D311" s="72" t="s">
        <v>325</v>
      </c>
      <c r="E311" s="73" t="s">
        <v>326</v>
      </c>
      <c r="F311" s="74">
        <v>918.81200000000001</v>
      </c>
      <c r="G311" s="12"/>
    </row>
    <row r="312" spans="1:7" s="4" customFormat="1" ht="79.5" customHeight="1">
      <c r="A312" s="34">
        <v>305</v>
      </c>
      <c r="B312" s="67">
        <v>707</v>
      </c>
      <c r="C312" s="68" t="s">
        <v>424</v>
      </c>
      <c r="D312" s="68"/>
      <c r="E312" s="69" t="s">
        <v>246</v>
      </c>
      <c r="F312" s="70">
        <f>SUM(F313+F315)</f>
        <v>41.084000000000003</v>
      </c>
      <c r="G312" s="12"/>
    </row>
    <row r="313" spans="1:7" s="4" customFormat="1" ht="45" customHeight="1">
      <c r="A313" s="34">
        <v>306</v>
      </c>
      <c r="B313" s="67">
        <v>707</v>
      </c>
      <c r="C313" s="68" t="s">
        <v>420</v>
      </c>
      <c r="D313" s="68"/>
      <c r="E313" s="88" t="s">
        <v>421</v>
      </c>
      <c r="F313" s="70">
        <f>SUM(F314)</f>
        <v>11.884</v>
      </c>
      <c r="G313" s="12"/>
    </row>
    <row r="314" spans="1:7" s="4" customFormat="1" ht="30" customHeight="1">
      <c r="A314" s="34">
        <v>307</v>
      </c>
      <c r="B314" s="71">
        <v>707</v>
      </c>
      <c r="C314" s="72" t="s">
        <v>420</v>
      </c>
      <c r="D314" s="72" t="s">
        <v>60</v>
      </c>
      <c r="E314" s="73" t="s">
        <v>184</v>
      </c>
      <c r="F314" s="74">
        <v>11.884</v>
      </c>
      <c r="G314" s="12"/>
    </row>
    <row r="315" spans="1:7" s="4" customFormat="1" ht="48" customHeight="1">
      <c r="A315" s="34">
        <v>308</v>
      </c>
      <c r="B315" s="67">
        <v>707</v>
      </c>
      <c r="C315" s="68" t="s">
        <v>423</v>
      </c>
      <c r="D315" s="68"/>
      <c r="E315" s="88" t="s">
        <v>422</v>
      </c>
      <c r="F315" s="70">
        <f>SUM(F316)</f>
        <v>29.2</v>
      </c>
      <c r="G315" s="12"/>
    </row>
    <row r="316" spans="1:7" s="4" customFormat="1" ht="29.25" customHeight="1">
      <c r="A316" s="34">
        <v>309</v>
      </c>
      <c r="B316" s="71">
        <v>707</v>
      </c>
      <c r="C316" s="72" t="s">
        <v>423</v>
      </c>
      <c r="D316" s="72" t="s">
        <v>60</v>
      </c>
      <c r="E316" s="73" t="s">
        <v>184</v>
      </c>
      <c r="F316" s="74">
        <v>29.2</v>
      </c>
      <c r="G316" s="12"/>
    </row>
    <row r="317" spans="1:7" s="4" customFormat="1" ht="42" customHeight="1">
      <c r="A317" s="34">
        <v>310</v>
      </c>
      <c r="B317" s="35">
        <v>707</v>
      </c>
      <c r="C317" s="36" t="s">
        <v>244</v>
      </c>
      <c r="D317" s="36"/>
      <c r="E317" s="33" t="s">
        <v>248</v>
      </c>
      <c r="F317" s="38">
        <f>SUM(F318+F320)</f>
        <v>27</v>
      </c>
      <c r="G317" s="12"/>
    </row>
    <row r="318" spans="1:7" s="4" customFormat="1" ht="41.25" customHeight="1">
      <c r="A318" s="34">
        <v>311</v>
      </c>
      <c r="B318" s="35">
        <v>707</v>
      </c>
      <c r="C318" s="36" t="s">
        <v>208</v>
      </c>
      <c r="D318" s="36"/>
      <c r="E318" s="33" t="s">
        <v>209</v>
      </c>
      <c r="F318" s="38">
        <f>SUM(F319)</f>
        <v>11</v>
      </c>
      <c r="G318" s="12"/>
    </row>
    <row r="319" spans="1:7" s="4" customFormat="1" ht="29.25" customHeight="1">
      <c r="A319" s="34">
        <v>312</v>
      </c>
      <c r="B319" s="39">
        <v>707</v>
      </c>
      <c r="C319" s="40" t="s">
        <v>208</v>
      </c>
      <c r="D319" s="40" t="s">
        <v>60</v>
      </c>
      <c r="E319" s="41" t="s">
        <v>184</v>
      </c>
      <c r="F319" s="42">
        <v>11</v>
      </c>
      <c r="G319" s="12"/>
    </row>
    <row r="320" spans="1:7" s="4" customFormat="1" ht="33.75" customHeight="1">
      <c r="A320" s="34">
        <v>313</v>
      </c>
      <c r="B320" s="35">
        <v>707</v>
      </c>
      <c r="C320" s="36" t="s">
        <v>210</v>
      </c>
      <c r="D320" s="36"/>
      <c r="E320" s="33" t="s">
        <v>211</v>
      </c>
      <c r="F320" s="38">
        <f>SUM(F321)</f>
        <v>16</v>
      </c>
      <c r="G320" s="12"/>
    </row>
    <row r="321" spans="1:7" s="4" customFormat="1" ht="29.25" customHeight="1">
      <c r="A321" s="34">
        <v>314</v>
      </c>
      <c r="B321" s="39">
        <v>707</v>
      </c>
      <c r="C321" s="40" t="s">
        <v>210</v>
      </c>
      <c r="D321" s="40" t="s">
        <v>60</v>
      </c>
      <c r="E321" s="41" t="s">
        <v>184</v>
      </c>
      <c r="F321" s="42">
        <v>16</v>
      </c>
      <c r="G321" s="12"/>
    </row>
    <row r="322" spans="1:7" s="4" customFormat="1" ht="43.5" customHeight="1">
      <c r="A322" s="34">
        <v>315</v>
      </c>
      <c r="B322" s="35">
        <v>707</v>
      </c>
      <c r="C322" s="36" t="s">
        <v>384</v>
      </c>
      <c r="D322" s="36"/>
      <c r="E322" s="33" t="s">
        <v>374</v>
      </c>
      <c r="F322" s="38">
        <f>SUM(F323)</f>
        <v>15</v>
      </c>
      <c r="G322" s="12"/>
    </row>
    <row r="323" spans="1:7" s="4" customFormat="1" ht="30.75" customHeight="1">
      <c r="A323" s="34">
        <v>316</v>
      </c>
      <c r="B323" s="35">
        <v>707</v>
      </c>
      <c r="C323" s="36" t="s">
        <v>375</v>
      </c>
      <c r="D323" s="36"/>
      <c r="E323" s="33" t="s">
        <v>387</v>
      </c>
      <c r="F323" s="38">
        <f>SUM(F324)</f>
        <v>15</v>
      </c>
      <c r="G323" s="12"/>
    </row>
    <row r="324" spans="1:7" s="4" customFormat="1" ht="27" customHeight="1">
      <c r="A324" s="34">
        <v>317</v>
      </c>
      <c r="B324" s="39">
        <v>707</v>
      </c>
      <c r="C324" s="40" t="s">
        <v>375</v>
      </c>
      <c r="D324" s="40" t="s">
        <v>60</v>
      </c>
      <c r="E324" s="41" t="s">
        <v>184</v>
      </c>
      <c r="F324" s="42">
        <v>15</v>
      </c>
      <c r="G324" s="12"/>
    </row>
    <row r="325" spans="1:7" s="4" customFormat="1" ht="20.25" customHeight="1">
      <c r="A325" s="34">
        <v>318</v>
      </c>
      <c r="B325" s="35">
        <v>709</v>
      </c>
      <c r="C325" s="36"/>
      <c r="D325" s="36"/>
      <c r="E325" s="33" t="s">
        <v>327</v>
      </c>
      <c r="F325" s="38">
        <f>SUM(F326+F332+F338+F343+F348+F351)</f>
        <v>323.8</v>
      </c>
      <c r="G325" s="12"/>
    </row>
    <row r="326" spans="1:7" s="4" customFormat="1" ht="54" customHeight="1">
      <c r="A326" s="34">
        <v>319</v>
      </c>
      <c r="B326" s="35">
        <v>709</v>
      </c>
      <c r="C326" s="36" t="s">
        <v>318</v>
      </c>
      <c r="D326" s="36"/>
      <c r="E326" s="33" t="s">
        <v>351</v>
      </c>
      <c r="F326" s="38">
        <f>SUM(F327)</f>
        <v>20.8</v>
      </c>
      <c r="G326" s="12"/>
    </row>
    <row r="327" spans="1:7" s="4" customFormat="1" ht="54.75" customHeight="1">
      <c r="A327" s="34">
        <v>320</v>
      </c>
      <c r="B327" s="35">
        <v>709</v>
      </c>
      <c r="C327" s="36" t="s">
        <v>319</v>
      </c>
      <c r="D327" s="36"/>
      <c r="E327" s="56" t="s">
        <v>261</v>
      </c>
      <c r="F327" s="38">
        <f>SUM(F328+F330)</f>
        <v>20.8</v>
      </c>
      <c r="G327" s="12"/>
    </row>
    <row r="328" spans="1:7" s="4" customFormat="1" ht="39.75" customHeight="1">
      <c r="A328" s="34">
        <v>321</v>
      </c>
      <c r="B328" s="35">
        <v>709</v>
      </c>
      <c r="C328" s="36" t="s">
        <v>321</v>
      </c>
      <c r="D328" s="36"/>
      <c r="E328" s="52" t="s">
        <v>320</v>
      </c>
      <c r="F328" s="38">
        <f>SUM(F329)</f>
        <v>18.8</v>
      </c>
      <c r="G328" s="12"/>
    </row>
    <row r="329" spans="1:7" s="4" customFormat="1" ht="29.25" customHeight="1">
      <c r="A329" s="34">
        <v>322</v>
      </c>
      <c r="B329" s="39">
        <v>709</v>
      </c>
      <c r="C329" s="40" t="s">
        <v>321</v>
      </c>
      <c r="D329" s="40" t="s">
        <v>60</v>
      </c>
      <c r="E329" s="41" t="s">
        <v>184</v>
      </c>
      <c r="F329" s="42">
        <v>18.8</v>
      </c>
      <c r="G329" s="12"/>
    </row>
    <row r="330" spans="1:7" s="4" customFormat="1" ht="56.25" customHeight="1">
      <c r="A330" s="34">
        <v>323</v>
      </c>
      <c r="B330" s="35">
        <v>709</v>
      </c>
      <c r="C330" s="36" t="s">
        <v>352</v>
      </c>
      <c r="D330" s="36"/>
      <c r="E330" s="33" t="s">
        <v>353</v>
      </c>
      <c r="F330" s="38">
        <f>SUM(F331)</f>
        <v>2</v>
      </c>
      <c r="G330" s="12"/>
    </row>
    <row r="331" spans="1:7" s="4" customFormat="1" ht="28.5" customHeight="1">
      <c r="A331" s="34">
        <v>324</v>
      </c>
      <c r="B331" s="39">
        <v>709</v>
      </c>
      <c r="C331" s="40" t="s">
        <v>352</v>
      </c>
      <c r="D331" s="40" t="s">
        <v>60</v>
      </c>
      <c r="E331" s="41" t="s">
        <v>184</v>
      </c>
      <c r="F331" s="42">
        <v>2</v>
      </c>
      <c r="G331" s="12"/>
    </row>
    <row r="332" spans="1:7" s="4" customFormat="1" ht="44.25" customHeight="1">
      <c r="A332" s="34">
        <v>325</v>
      </c>
      <c r="B332" s="35">
        <v>709</v>
      </c>
      <c r="C332" s="36" t="s">
        <v>147</v>
      </c>
      <c r="D332" s="36"/>
      <c r="E332" s="33" t="s">
        <v>414</v>
      </c>
      <c r="F332" s="38">
        <f>SUM(F333+F336)</f>
        <v>102.6</v>
      </c>
      <c r="G332" s="12"/>
    </row>
    <row r="333" spans="1:7" s="4" customFormat="1" ht="39" customHeight="1">
      <c r="A333" s="34">
        <v>326</v>
      </c>
      <c r="B333" s="35">
        <v>709</v>
      </c>
      <c r="C333" s="36" t="s">
        <v>300</v>
      </c>
      <c r="D333" s="36"/>
      <c r="E333" s="56" t="s">
        <v>239</v>
      </c>
      <c r="F333" s="38">
        <f>SUM(F334)</f>
        <v>12.6</v>
      </c>
      <c r="G333" s="12"/>
    </row>
    <row r="334" spans="1:7" s="4" customFormat="1" ht="66" customHeight="1">
      <c r="A334" s="34">
        <v>327</v>
      </c>
      <c r="B334" s="35">
        <v>709</v>
      </c>
      <c r="C334" s="36" t="s">
        <v>303</v>
      </c>
      <c r="D334" s="36"/>
      <c r="E334" s="48" t="s">
        <v>302</v>
      </c>
      <c r="F334" s="38">
        <f>SUM(F335)</f>
        <v>12.6</v>
      </c>
      <c r="G334" s="12"/>
    </row>
    <row r="335" spans="1:7" s="4" customFormat="1" ht="27.75" customHeight="1">
      <c r="A335" s="34">
        <v>328</v>
      </c>
      <c r="B335" s="39">
        <v>709</v>
      </c>
      <c r="C335" s="40" t="s">
        <v>303</v>
      </c>
      <c r="D335" s="40" t="s">
        <v>60</v>
      </c>
      <c r="E335" s="41" t="s">
        <v>184</v>
      </c>
      <c r="F335" s="42">
        <v>12.6</v>
      </c>
      <c r="G335" s="12"/>
    </row>
    <row r="336" spans="1:7" s="4" customFormat="1" ht="43.5" customHeight="1">
      <c r="A336" s="34">
        <v>329</v>
      </c>
      <c r="B336" s="35">
        <v>709</v>
      </c>
      <c r="C336" s="36" t="s">
        <v>373</v>
      </c>
      <c r="D336" s="36"/>
      <c r="E336" s="33" t="s">
        <v>376</v>
      </c>
      <c r="F336" s="38">
        <f>SUM(F337)</f>
        <v>90</v>
      </c>
      <c r="G336" s="12"/>
    </row>
    <row r="337" spans="1:7" s="4" customFormat="1" ht="22.5" customHeight="1">
      <c r="A337" s="34">
        <v>330</v>
      </c>
      <c r="B337" s="39">
        <v>709</v>
      </c>
      <c r="C337" s="40" t="s">
        <v>373</v>
      </c>
      <c r="D337" s="40" t="s">
        <v>377</v>
      </c>
      <c r="E337" s="41" t="s">
        <v>378</v>
      </c>
      <c r="F337" s="42">
        <v>90</v>
      </c>
      <c r="G337" s="12"/>
    </row>
    <row r="338" spans="1:7" s="4" customFormat="1" ht="46.5" customHeight="1">
      <c r="A338" s="34">
        <v>331</v>
      </c>
      <c r="B338" s="35">
        <v>709</v>
      </c>
      <c r="C338" s="36" t="s">
        <v>190</v>
      </c>
      <c r="D338" s="36"/>
      <c r="E338" s="33" t="s">
        <v>354</v>
      </c>
      <c r="F338" s="38">
        <f>SUM(F339+F341)</f>
        <v>20.8</v>
      </c>
      <c r="G338" s="12"/>
    </row>
    <row r="339" spans="1:7" s="4" customFormat="1" ht="51" customHeight="1">
      <c r="A339" s="34">
        <v>332</v>
      </c>
      <c r="B339" s="35">
        <v>709</v>
      </c>
      <c r="C339" s="36" t="s">
        <v>193</v>
      </c>
      <c r="D339" s="36"/>
      <c r="E339" s="56" t="s">
        <v>218</v>
      </c>
      <c r="F339" s="38">
        <f>SUM(F340)</f>
        <v>10.8</v>
      </c>
      <c r="G339" s="12"/>
    </row>
    <row r="340" spans="1:7" s="4" customFormat="1" ht="27.75" customHeight="1">
      <c r="A340" s="34">
        <v>333</v>
      </c>
      <c r="B340" s="39">
        <v>709</v>
      </c>
      <c r="C340" s="40" t="s">
        <v>193</v>
      </c>
      <c r="D340" s="40" t="s">
        <v>60</v>
      </c>
      <c r="E340" s="41" t="s">
        <v>184</v>
      </c>
      <c r="F340" s="42">
        <v>10.8</v>
      </c>
      <c r="G340" s="12"/>
    </row>
    <row r="341" spans="1:7" s="4" customFormat="1" ht="27.75" customHeight="1">
      <c r="A341" s="34">
        <v>334</v>
      </c>
      <c r="B341" s="35">
        <v>709</v>
      </c>
      <c r="C341" s="36" t="s">
        <v>194</v>
      </c>
      <c r="D341" s="36"/>
      <c r="E341" s="56" t="s">
        <v>191</v>
      </c>
      <c r="F341" s="38">
        <f>SUM(F342)</f>
        <v>10</v>
      </c>
      <c r="G341" s="12"/>
    </row>
    <row r="342" spans="1:7" s="4" customFormat="1" ht="27.75" customHeight="1">
      <c r="A342" s="34">
        <v>335</v>
      </c>
      <c r="B342" s="39">
        <v>709</v>
      </c>
      <c r="C342" s="40" t="s">
        <v>194</v>
      </c>
      <c r="D342" s="40" t="s">
        <v>60</v>
      </c>
      <c r="E342" s="41" t="s">
        <v>184</v>
      </c>
      <c r="F342" s="42">
        <v>10</v>
      </c>
      <c r="G342" s="12"/>
    </row>
    <row r="343" spans="1:7" s="4" customFormat="1" ht="54.75" customHeight="1">
      <c r="A343" s="34">
        <v>336</v>
      </c>
      <c r="B343" s="35">
        <v>709</v>
      </c>
      <c r="C343" s="36" t="s">
        <v>195</v>
      </c>
      <c r="D343" s="36"/>
      <c r="E343" s="52" t="s">
        <v>219</v>
      </c>
      <c r="F343" s="38">
        <f>SUM(F344+F346)</f>
        <v>8.3000000000000007</v>
      </c>
      <c r="G343" s="12"/>
    </row>
    <row r="344" spans="1:7" s="4" customFormat="1" ht="27.75" customHeight="1">
      <c r="A344" s="34">
        <v>337</v>
      </c>
      <c r="B344" s="35">
        <v>709</v>
      </c>
      <c r="C344" s="36" t="s">
        <v>196</v>
      </c>
      <c r="D344" s="36"/>
      <c r="E344" s="56" t="s">
        <v>192</v>
      </c>
      <c r="F344" s="38">
        <f>SUM(F345)</f>
        <v>2.2999999999999998</v>
      </c>
      <c r="G344" s="12"/>
    </row>
    <row r="345" spans="1:7" s="4" customFormat="1" ht="27.75" customHeight="1">
      <c r="A345" s="34">
        <v>338</v>
      </c>
      <c r="B345" s="39">
        <v>709</v>
      </c>
      <c r="C345" s="40" t="s">
        <v>196</v>
      </c>
      <c r="D345" s="40" t="s">
        <v>60</v>
      </c>
      <c r="E345" s="41" t="s">
        <v>184</v>
      </c>
      <c r="F345" s="42">
        <v>2.2999999999999998</v>
      </c>
      <c r="G345" s="12"/>
    </row>
    <row r="346" spans="1:7" s="4" customFormat="1" ht="60" customHeight="1">
      <c r="A346" s="34">
        <v>339</v>
      </c>
      <c r="B346" s="35">
        <v>709</v>
      </c>
      <c r="C346" s="36" t="s">
        <v>198</v>
      </c>
      <c r="D346" s="36"/>
      <c r="E346" s="56" t="s">
        <v>197</v>
      </c>
      <c r="F346" s="38">
        <f>SUM(F347)</f>
        <v>6</v>
      </c>
      <c r="G346" s="12"/>
    </row>
    <row r="347" spans="1:7" s="4" customFormat="1" ht="27.75" customHeight="1">
      <c r="A347" s="34">
        <v>340</v>
      </c>
      <c r="B347" s="39">
        <v>709</v>
      </c>
      <c r="C347" s="40" t="s">
        <v>198</v>
      </c>
      <c r="D347" s="40" t="s">
        <v>60</v>
      </c>
      <c r="E347" s="41" t="s">
        <v>184</v>
      </c>
      <c r="F347" s="42">
        <v>6</v>
      </c>
      <c r="G347" s="12"/>
    </row>
    <row r="348" spans="1:7" s="4" customFormat="1" ht="42" customHeight="1">
      <c r="A348" s="34">
        <v>341</v>
      </c>
      <c r="B348" s="35">
        <v>709</v>
      </c>
      <c r="C348" s="36" t="s">
        <v>244</v>
      </c>
      <c r="D348" s="36"/>
      <c r="E348" s="33" t="s">
        <v>248</v>
      </c>
      <c r="F348" s="38">
        <f>SUM(F349)</f>
        <v>5</v>
      </c>
      <c r="G348" s="12"/>
    </row>
    <row r="349" spans="1:7" s="4" customFormat="1" ht="41.25" customHeight="1">
      <c r="A349" s="34"/>
      <c r="B349" s="35">
        <v>709</v>
      </c>
      <c r="C349" s="36" t="s">
        <v>208</v>
      </c>
      <c r="D349" s="36"/>
      <c r="E349" s="33" t="s">
        <v>209</v>
      </c>
      <c r="F349" s="38">
        <f>SUM(F350)</f>
        <v>5</v>
      </c>
      <c r="G349" s="12"/>
    </row>
    <row r="350" spans="1:7" s="4" customFormat="1" ht="27.75" customHeight="1">
      <c r="A350" s="34">
        <v>342</v>
      </c>
      <c r="B350" s="39">
        <v>709</v>
      </c>
      <c r="C350" s="40" t="s">
        <v>208</v>
      </c>
      <c r="D350" s="40" t="s">
        <v>60</v>
      </c>
      <c r="E350" s="41" t="s">
        <v>184</v>
      </c>
      <c r="F350" s="42">
        <v>5</v>
      </c>
      <c r="G350" s="12"/>
    </row>
    <row r="351" spans="1:7" s="4" customFormat="1" ht="43.5" customHeight="1">
      <c r="A351" s="34">
        <v>343</v>
      </c>
      <c r="B351" s="35">
        <v>709</v>
      </c>
      <c r="C351" s="36" t="s">
        <v>264</v>
      </c>
      <c r="D351" s="36"/>
      <c r="E351" s="56" t="s">
        <v>262</v>
      </c>
      <c r="F351" s="38">
        <f>SUM(F352+F354+F356)</f>
        <v>166.3</v>
      </c>
      <c r="G351" s="12"/>
    </row>
    <row r="352" spans="1:7" s="4" customFormat="1" ht="30.75" customHeight="1">
      <c r="A352" s="34">
        <v>344</v>
      </c>
      <c r="B352" s="35">
        <v>709</v>
      </c>
      <c r="C352" s="36" t="s">
        <v>265</v>
      </c>
      <c r="D352" s="36"/>
      <c r="E352" s="57" t="s">
        <v>268</v>
      </c>
      <c r="F352" s="38">
        <f>SUM(F353)</f>
        <v>20</v>
      </c>
      <c r="G352" s="12"/>
    </row>
    <row r="353" spans="1:7" s="4" customFormat="1" ht="27.75" customHeight="1">
      <c r="A353" s="34">
        <v>345</v>
      </c>
      <c r="B353" s="39">
        <v>709</v>
      </c>
      <c r="C353" s="40" t="s">
        <v>265</v>
      </c>
      <c r="D353" s="40" t="s">
        <v>60</v>
      </c>
      <c r="E353" s="41" t="s">
        <v>184</v>
      </c>
      <c r="F353" s="42">
        <v>20</v>
      </c>
      <c r="G353" s="12"/>
    </row>
    <row r="354" spans="1:7" s="4" customFormat="1" ht="79.5" customHeight="1">
      <c r="A354" s="34">
        <v>346</v>
      </c>
      <c r="B354" s="35">
        <v>709</v>
      </c>
      <c r="C354" s="36" t="s">
        <v>266</v>
      </c>
      <c r="D354" s="36"/>
      <c r="E354" s="58" t="s">
        <v>263</v>
      </c>
      <c r="F354" s="38">
        <f>SUM(F355)</f>
        <v>141.30000000000001</v>
      </c>
      <c r="G354" s="12"/>
    </row>
    <row r="355" spans="1:7" s="4" customFormat="1" ht="27.75" customHeight="1">
      <c r="A355" s="34">
        <v>347</v>
      </c>
      <c r="B355" s="39">
        <v>709</v>
      </c>
      <c r="C355" s="40" t="s">
        <v>266</v>
      </c>
      <c r="D355" s="40" t="s">
        <v>60</v>
      </c>
      <c r="E355" s="41" t="s">
        <v>184</v>
      </c>
      <c r="F355" s="42">
        <v>141.30000000000001</v>
      </c>
      <c r="G355" s="12"/>
    </row>
    <row r="356" spans="1:7" s="4" customFormat="1" ht="42" customHeight="1">
      <c r="A356" s="34">
        <v>348</v>
      </c>
      <c r="B356" s="35">
        <v>709</v>
      </c>
      <c r="C356" s="36" t="s">
        <v>267</v>
      </c>
      <c r="D356" s="36"/>
      <c r="E356" s="58" t="s">
        <v>269</v>
      </c>
      <c r="F356" s="38">
        <f>SUM(F357)</f>
        <v>5</v>
      </c>
      <c r="G356" s="12"/>
    </row>
    <row r="357" spans="1:7" s="4" customFormat="1" ht="27.75" customHeight="1">
      <c r="A357" s="34">
        <v>349</v>
      </c>
      <c r="B357" s="39">
        <v>709</v>
      </c>
      <c r="C357" s="40" t="s">
        <v>267</v>
      </c>
      <c r="D357" s="40" t="s">
        <v>60</v>
      </c>
      <c r="E357" s="41" t="s">
        <v>184</v>
      </c>
      <c r="F357" s="42">
        <v>5</v>
      </c>
      <c r="G357" s="12"/>
    </row>
    <row r="358" spans="1:7" ht="21.75" customHeight="1">
      <c r="A358" s="34">
        <v>350</v>
      </c>
      <c r="B358" s="35">
        <v>800</v>
      </c>
      <c r="C358" s="36"/>
      <c r="D358" s="36"/>
      <c r="E358" s="37" t="s">
        <v>36</v>
      </c>
      <c r="F358" s="38">
        <f>F359</f>
        <v>31094.55</v>
      </c>
      <c r="G358" s="11">
        <v>21165</v>
      </c>
    </row>
    <row r="359" spans="1:7" s="5" customFormat="1" ht="15.75" customHeight="1">
      <c r="A359" s="34">
        <v>351</v>
      </c>
      <c r="B359" s="35">
        <v>801</v>
      </c>
      <c r="C359" s="36"/>
      <c r="D359" s="36"/>
      <c r="E359" s="33" t="s">
        <v>23</v>
      </c>
      <c r="F359" s="38">
        <f>SUM(F360)</f>
        <v>31094.55</v>
      </c>
      <c r="G359" s="10"/>
    </row>
    <row r="360" spans="1:7" ht="41.25" customHeight="1">
      <c r="A360" s="34">
        <v>352</v>
      </c>
      <c r="B360" s="35">
        <v>801</v>
      </c>
      <c r="C360" s="36" t="s">
        <v>151</v>
      </c>
      <c r="D360" s="40"/>
      <c r="E360" s="33" t="s">
        <v>254</v>
      </c>
      <c r="F360" s="38">
        <f>SUM(F361+F365+F368+F372+F374+F376)</f>
        <v>31094.55</v>
      </c>
      <c r="G360" s="10" t="e">
        <f>#REF!+G361+#REF!+#REF!+#REF!</f>
        <v>#REF!</v>
      </c>
    </row>
    <row r="361" spans="1:7" ht="30.75" customHeight="1">
      <c r="A361" s="34">
        <v>353</v>
      </c>
      <c r="B361" s="35">
        <v>801</v>
      </c>
      <c r="C361" s="36" t="s">
        <v>152</v>
      </c>
      <c r="D361" s="36"/>
      <c r="E361" s="33" t="s">
        <v>82</v>
      </c>
      <c r="F361" s="38">
        <f>SUM(F362:F364)</f>
        <v>16056.6</v>
      </c>
      <c r="G361" s="10" t="e">
        <f>#REF!+G365</f>
        <v>#REF!</v>
      </c>
    </row>
    <row r="362" spans="1:7" ht="21" customHeight="1">
      <c r="A362" s="34">
        <v>354</v>
      </c>
      <c r="B362" s="39">
        <v>801</v>
      </c>
      <c r="C362" s="40" t="s">
        <v>152</v>
      </c>
      <c r="D362" s="40" t="s">
        <v>40</v>
      </c>
      <c r="E362" s="41" t="s">
        <v>41</v>
      </c>
      <c r="F362" s="42">
        <v>11818.8</v>
      </c>
      <c r="G362" s="10"/>
    </row>
    <row r="363" spans="1:7" ht="35.25" customHeight="1">
      <c r="A363" s="34">
        <v>355</v>
      </c>
      <c r="B363" s="39">
        <v>801</v>
      </c>
      <c r="C363" s="40" t="s">
        <v>152</v>
      </c>
      <c r="D363" s="40" t="s">
        <v>60</v>
      </c>
      <c r="E363" s="41" t="s">
        <v>184</v>
      </c>
      <c r="F363" s="42">
        <f>3248.8+262.55</f>
        <v>3511.3500000000004</v>
      </c>
      <c r="G363" s="10"/>
    </row>
    <row r="364" spans="1:7" ht="18" customHeight="1">
      <c r="A364" s="34">
        <v>356</v>
      </c>
      <c r="B364" s="39">
        <v>801</v>
      </c>
      <c r="C364" s="40" t="s">
        <v>152</v>
      </c>
      <c r="D364" s="40" t="s">
        <v>180</v>
      </c>
      <c r="E364" s="41" t="s">
        <v>181</v>
      </c>
      <c r="F364" s="42">
        <f>989-272.55+10</f>
        <v>726.45</v>
      </c>
      <c r="G364" s="10"/>
    </row>
    <row r="365" spans="1:7" ht="45" customHeight="1">
      <c r="A365" s="34">
        <v>357</v>
      </c>
      <c r="B365" s="67">
        <v>801</v>
      </c>
      <c r="C365" s="68" t="s">
        <v>153</v>
      </c>
      <c r="D365" s="68"/>
      <c r="E365" s="69" t="s">
        <v>83</v>
      </c>
      <c r="F365" s="70">
        <f>SUM(F366:F367)</f>
        <v>4410.82</v>
      </c>
      <c r="G365" s="13" t="e">
        <f>#REF!</f>
        <v>#REF!</v>
      </c>
    </row>
    <row r="366" spans="1:7" s="4" customFormat="1" ht="26.25" customHeight="1">
      <c r="A366" s="34">
        <v>358</v>
      </c>
      <c r="B366" s="39">
        <v>801</v>
      </c>
      <c r="C366" s="40" t="s">
        <v>153</v>
      </c>
      <c r="D366" s="40" t="s">
        <v>40</v>
      </c>
      <c r="E366" s="41" t="s">
        <v>41</v>
      </c>
      <c r="F366" s="42">
        <f>3281.2+445.32</f>
        <v>3726.52</v>
      </c>
      <c r="G366" s="16"/>
    </row>
    <row r="367" spans="1:7" ht="26.25" customHeight="1">
      <c r="A367" s="34">
        <v>359</v>
      </c>
      <c r="B367" s="39">
        <v>801</v>
      </c>
      <c r="C367" s="40" t="s">
        <v>153</v>
      </c>
      <c r="D367" s="40" t="s">
        <v>60</v>
      </c>
      <c r="E367" s="41" t="s">
        <v>184</v>
      </c>
      <c r="F367" s="42">
        <f>662.2+22.1</f>
        <v>684.30000000000007</v>
      </c>
      <c r="G367" s="13"/>
    </row>
    <row r="368" spans="1:7" s="4" customFormat="1" ht="41.25" customHeight="1">
      <c r="A368" s="34">
        <v>360</v>
      </c>
      <c r="B368" s="35">
        <v>801</v>
      </c>
      <c r="C368" s="36" t="s">
        <v>154</v>
      </c>
      <c r="D368" s="40"/>
      <c r="E368" s="33" t="s">
        <v>84</v>
      </c>
      <c r="F368" s="38">
        <f>SUM(F369:F371)</f>
        <v>3715.6800000000003</v>
      </c>
      <c r="G368" s="16"/>
    </row>
    <row r="369" spans="1:8" s="5" customFormat="1" ht="20.25" customHeight="1">
      <c r="A369" s="34">
        <v>361</v>
      </c>
      <c r="B369" s="39">
        <v>801</v>
      </c>
      <c r="C369" s="40" t="s">
        <v>154</v>
      </c>
      <c r="D369" s="40" t="s">
        <v>40</v>
      </c>
      <c r="E369" s="41" t="s">
        <v>64</v>
      </c>
      <c r="F369" s="42">
        <v>2533.4760000000001</v>
      </c>
      <c r="G369" s="13"/>
    </row>
    <row r="370" spans="1:8" s="4" customFormat="1" ht="33" customHeight="1">
      <c r="A370" s="34">
        <v>362</v>
      </c>
      <c r="B370" s="39">
        <v>801</v>
      </c>
      <c r="C370" s="40" t="s">
        <v>154</v>
      </c>
      <c r="D370" s="40" t="s">
        <v>60</v>
      </c>
      <c r="E370" s="41" t="s">
        <v>184</v>
      </c>
      <c r="F370" s="42">
        <v>1180.204</v>
      </c>
      <c r="G370" s="16"/>
    </row>
    <row r="371" spans="1:8" s="4" customFormat="1" ht="16.5" customHeight="1">
      <c r="A371" s="34">
        <v>363</v>
      </c>
      <c r="B371" s="39">
        <v>801</v>
      </c>
      <c r="C371" s="40" t="s">
        <v>154</v>
      </c>
      <c r="D371" s="40" t="s">
        <v>180</v>
      </c>
      <c r="E371" s="41" t="s">
        <v>339</v>
      </c>
      <c r="F371" s="42">
        <v>2</v>
      </c>
      <c r="G371" s="16"/>
    </row>
    <row r="372" spans="1:8" s="4" customFormat="1" ht="46.5" customHeight="1">
      <c r="A372" s="34">
        <v>364</v>
      </c>
      <c r="B372" s="35">
        <v>801</v>
      </c>
      <c r="C372" s="36" t="s">
        <v>155</v>
      </c>
      <c r="D372" s="40"/>
      <c r="E372" s="33" t="s">
        <v>85</v>
      </c>
      <c r="F372" s="38">
        <f>F373</f>
        <v>316</v>
      </c>
      <c r="G372" s="16"/>
    </row>
    <row r="373" spans="1:8" ht="30.75" customHeight="1">
      <c r="A373" s="34">
        <v>365</v>
      </c>
      <c r="B373" s="39">
        <v>801</v>
      </c>
      <c r="C373" s="40" t="s">
        <v>155</v>
      </c>
      <c r="D373" s="40" t="s">
        <v>60</v>
      </c>
      <c r="E373" s="41" t="s">
        <v>184</v>
      </c>
      <c r="F373" s="42">
        <v>316</v>
      </c>
      <c r="G373" s="10" t="e">
        <f>#REF!+G374+#REF!+#REF!</f>
        <v>#REF!</v>
      </c>
    </row>
    <row r="374" spans="1:8" ht="24.75" customHeight="1">
      <c r="A374" s="34">
        <v>366</v>
      </c>
      <c r="B374" s="35">
        <v>801</v>
      </c>
      <c r="C374" s="36" t="s">
        <v>156</v>
      </c>
      <c r="D374" s="40"/>
      <c r="E374" s="33" t="s">
        <v>86</v>
      </c>
      <c r="F374" s="38">
        <f>F375</f>
        <v>632.75</v>
      </c>
      <c r="G374" s="10" t="e">
        <f>G375</f>
        <v>#REF!</v>
      </c>
    </row>
    <row r="375" spans="1:8" ht="32.25" customHeight="1">
      <c r="A375" s="34">
        <v>367</v>
      </c>
      <c r="B375" s="39">
        <v>801</v>
      </c>
      <c r="C375" s="40" t="s">
        <v>156</v>
      </c>
      <c r="D375" s="40" t="s">
        <v>60</v>
      </c>
      <c r="E375" s="41" t="s">
        <v>184</v>
      </c>
      <c r="F375" s="42">
        <v>632.75</v>
      </c>
      <c r="G375" s="10" t="e">
        <f>#REF!</f>
        <v>#REF!</v>
      </c>
    </row>
    <row r="376" spans="1:8" ht="31.5" customHeight="1">
      <c r="A376" s="34">
        <v>368</v>
      </c>
      <c r="B376" s="35">
        <v>801</v>
      </c>
      <c r="C376" s="36" t="s">
        <v>212</v>
      </c>
      <c r="D376" s="36"/>
      <c r="E376" s="33" t="s">
        <v>213</v>
      </c>
      <c r="F376" s="38">
        <f>SUM(F377)</f>
        <v>5962.7</v>
      </c>
      <c r="G376" s="10"/>
    </row>
    <row r="377" spans="1:8" ht="24.75" customHeight="1">
      <c r="A377" s="34">
        <v>369</v>
      </c>
      <c r="B377" s="39">
        <v>801</v>
      </c>
      <c r="C377" s="40" t="s">
        <v>212</v>
      </c>
      <c r="D377" s="40" t="s">
        <v>40</v>
      </c>
      <c r="E377" s="41" t="s">
        <v>64</v>
      </c>
      <c r="F377" s="42">
        <v>5962.7</v>
      </c>
      <c r="G377" s="10"/>
    </row>
    <row r="378" spans="1:8" ht="16.5" customHeight="1">
      <c r="A378" s="34">
        <v>370</v>
      </c>
      <c r="B378" s="35">
        <v>1000</v>
      </c>
      <c r="C378" s="36"/>
      <c r="D378" s="36"/>
      <c r="E378" s="37" t="s">
        <v>24</v>
      </c>
      <c r="F378" s="38">
        <f>SUM(F379+F383+F416+F420)</f>
        <v>32503.586000000003</v>
      </c>
      <c r="G378" s="11"/>
    </row>
    <row r="379" spans="1:8" ht="15.75" customHeight="1">
      <c r="A379" s="34">
        <v>371</v>
      </c>
      <c r="B379" s="35">
        <v>1001</v>
      </c>
      <c r="C379" s="36"/>
      <c r="D379" s="36"/>
      <c r="E379" s="33" t="s">
        <v>29</v>
      </c>
      <c r="F379" s="38">
        <f>SUM(F380)</f>
        <v>2183.1999999999998</v>
      </c>
      <c r="G379" s="10" t="e">
        <f>#REF!</f>
        <v>#REF!</v>
      </c>
    </row>
    <row r="380" spans="1:8" ht="42" customHeight="1">
      <c r="A380" s="34">
        <v>372</v>
      </c>
      <c r="B380" s="35">
        <v>1001</v>
      </c>
      <c r="C380" s="36" t="s">
        <v>112</v>
      </c>
      <c r="D380" s="36"/>
      <c r="E380" s="33" t="s">
        <v>379</v>
      </c>
      <c r="F380" s="38">
        <f>F381</f>
        <v>2183.1999999999998</v>
      </c>
      <c r="G380" s="10"/>
    </row>
    <row r="381" spans="1:8" s="4" customFormat="1" ht="63.75" customHeight="1">
      <c r="A381" s="34">
        <v>373</v>
      </c>
      <c r="B381" s="35">
        <v>1001</v>
      </c>
      <c r="C381" s="36" t="s">
        <v>157</v>
      </c>
      <c r="D381" s="36"/>
      <c r="E381" s="50" t="s">
        <v>87</v>
      </c>
      <c r="F381" s="38">
        <f>F382</f>
        <v>2183.1999999999998</v>
      </c>
      <c r="G381" s="12"/>
      <c r="H381" s="5"/>
    </row>
    <row r="382" spans="1:8" ht="29.25" customHeight="1">
      <c r="A382" s="34">
        <v>374</v>
      </c>
      <c r="B382" s="39">
        <v>1001</v>
      </c>
      <c r="C382" s="40" t="s">
        <v>157</v>
      </c>
      <c r="D382" s="59" t="s">
        <v>44</v>
      </c>
      <c r="E382" s="41" t="s">
        <v>45</v>
      </c>
      <c r="F382" s="42">
        <v>2183.1999999999998</v>
      </c>
      <c r="G382" s="10" t="e">
        <f>G383+#REF!</f>
        <v>#REF!</v>
      </c>
    </row>
    <row r="383" spans="1:8" s="4" customFormat="1" ht="18.75" customHeight="1">
      <c r="A383" s="34">
        <v>375</v>
      </c>
      <c r="B383" s="35">
        <v>1003</v>
      </c>
      <c r="C383" s="36"/>
      <c r="D383" s="36"/>
      <c r="E383" s="33" t="s">
        <v>26</v>
      </c>
      <c r="F383" s="38">
        <f>SUM(F384+F396+F401+F404+F410+F413)</f>
        <v>27496.335999999999</v>
      </c>
      <c r="G383" s="12" t="e">
        <f>#REF!</f>
        <v>#REF!</v>
      </c>
    </row>
    <row r="384" spans="1:8" s="5" customFormat="1" ht="39.75" customHeight="1">
      <c r="A384" s="34">
        <v>376</v>
      </c>
      <c r="B384" s="35">
        <v>1003</v>
      </c>
      <c r="C384" s="36" t="s">
        <v>158</v>
      </c>
      <c r="D384" s="36"/>
      <c r="E384" s="69" t="s">
        <v>397</v>
      </c>
      <c r="F384" s="38">
        <f>SUM(F385+F388+F391+F394)</f>
        <v>24837.3</v>
      </c>
      <c r="G384" s="10"/>
    </row>
    <row r="385" spans="1:7" s="5" customFormat="1" ht="125.25" customHeight="1">
      <c r="A385" s="34">
        <v>377</v>
      </c>
      <c r="B385" s="35">
        <v>1003</v>
      </c>
      <c r="C385" s="36" t="s">
        <v>322</v>
      </c>
      <c r="D385" s="40"/>
      <c r="E385" s="33" t="s">
        <v>89</v>
      </c>
      <c r="F385" s="38">
        <f>SUM(F386:F387)</f>
        <v>4442</v>
      </c>
      <c r="G385" s="10"/>
    </row>
    <row r="386" spans="1:7" s="5" customFormat="1" ht="30" customHeight="1">
      <c r="A386" s="34">
        <v>378</v>
      </c>
      <c r="B386" s="39">
        <v>1003</v>
      </c>
      <c r="C386" s="40" t="s">
        <v>322</v>
      </c>
      <c r="D386" s="40" t="s">
        <v>60</v>
      </c>
      <c r="E386" s="41" t="s">
        <v>184</v>
      </c>
      <c r="F386" s="42">
        <v>52</v>
      </c>
      <c r="G386" s="10"/>
    </row>
    <row r="387" spans="1:7" s="5" customFormat="1" ht="23.25" customHeight="1">
      <c r="A387" s="34">
        <v>379</v>
      </c>
      <c r="B387" s="39">
        <v>1003</v>
      </c>
      <c r="C387" s="40" t="s">
        <v>322</v>
      </c>
      <c r="D387" s="40" t="s">
        <v>42</v>
      </c>
      <c r="E387" s="41" t="s">
        <v>43</v>
      </c>
      <c r="F387" s="42">
        <v>4390</v>
      </c>
      <c r="G387" s="10"/>
    </row>
    <row r="388" spans="1:7" ht="129" customHeight="1">
      <c r="A388" s="34">
        <v>380</v>
      </c>
      <c r="B388" s="35">
        <v>1003</v>
      </c>
      <c r="C388" s="36" t="s">
        <v>159</v>
      </c>
      <c r="D388" s="40"/>
      <c r="E388" s="33" t="s">
        <v>88</v>
      </c>
      <c r="F388" s="38">
        <f>SUM(F389:F390)</f>
        <v>2686.7</v>
      </c>
      <c r="G388" s="11"/>
    </row>
    <row r="389" spans="1:7" ht="28.5" customHeight="1">
      <c r="A389" s="34">
        <v>381</v>
      </c>
      <c r="B389" s="39">
        <v>1003</v>
      </c>
      <c r="C389" s="40" t="s">
        <v>159</v>
      </c>
      <c r="D389" s="40" t="s">
        <v>60</v>
      </c>
      <c r="E389" s="41" t="s">
        <v>184</v>
      </c>
      <c r="F389" s="42">
        <v>39.700000000000003</v>
      </c>
      <c r="G389" s="10"/>
    </row>
    <row r="390" spans="1:7" s="5" customFormat="1" ht="26.25" customHeight="1">
      <c r="A390" s="34">
        <v>382</v>
      </c>
      <c r="B390" s="39">
        <v>1003</v>
      </c>
      <c r="C390" s="40" t="s">
        <v>159</v>
      </c>
      <c r="D390" s="40" t="s">
        <v>44</v>
      </c>
      <c r="E390" s="41" t="s">
        <v>340</v>
      </c>
      <c r="F390" s="42">
        <v>2647</v>
      </c>
      <c r="G390" s="10"/>
    </row>
    <row r="391" spans="1:7" s="5" customFormat="1" ht="131.25" customHeight="1">
      <c r="A391" s="34">
        <v>383</v>
      </c>
      <c r="B391" s="35">
        <v>1003</v>
      </c>
      <c r="C391" s="36" t="s">
        <v>323</v>
      </c>
      <c r="D391" s="40"/>
      <c r="E391" s="33" t="s">
        <v>90</v>
      </c>
      <c r="F391" s="38">
        <f>SUM(F392:F393)</f>
        <v>17704</v>
      </c>
      <c r="G391" s="10"/>
    </row>
    <row r="392" spans="1:7" s="5" customFormat="1" ht="28.5" customHeight="1">
      <c r="A392" s="34">
        <v>384</v>
      </c>
      <c r="B392" s="39">
        <v>1003</v>
      </c>
      <c r="C392" s="40" t="s">
        <v>323</v>
      </c>
      <c r="D392" s="40" t="s">
        <v>60</v>
      </c>
      <c r="E392" s="41" t="s">
        <v>184</v>
      </c>
      <c r="F392" s="42">
        <v>204</v>
      </c>
      <c r="G392" s="10"/>
    </row>
    <row r="393" spans="1:7" s="5" customFormat="1" ht="23.25" customHeight="1">
      <c r="A393" s="34">
        <v>385</v>
      </c>
      <c r="B393" s="39">
        <v>1003</v>
      </c>
      <c r="C393" s="40" t="s">
        <v>323</v>
      </c>
      <c r="D393" s="40" t="s">
        <v>42</v>
      </c>
      <c r="E393" s="41" t="s">
        <v>43</v>
      </c>
      <c r="F393" s="42">
        <v>17500</v>
      </c>
      <c r="G393" s="10"/>
    </row>
    <row r="394" spans="1:7" s="5" customFormat="1" ht="71.25" customHeight="1">
      <c r="A394" s="34">
        <v>386</v>
      </c>
      <c r="B394" s="35">
        <v>1003</v>
      </c>
      <c r="C394" s="36" t="s">
        <v>411</v>
      </c>
      <c r="D394" s="36"/>
      <c r="E394" s="33" t="s">
        <v>412</v>
      </c>
      <c r="F394" s="38">
        <f>SUM(F395)</f>
        <v>4.5999999999999996</v>
      </c>
      <c r="G394" s="10"/>
    </row>
    <row r="395" spans="1:7" s="5" customFormat="1" ht="32.25" customHeight="1">
      <c r="A395" s="34">
        <v>387</v>
      </c>
      <c r="B395" s="39">
        <v>1003</v>
      </c>
      <c r="C395" s="40" t="s">
        <v>411</v>
      </c>
      <c r="D395" s="40" t="s">
        <v>44</v>
      </c>
      <c r="E395" s="41" t="s">
        <v>340</v>
      </c>
      <c r="F395" s="42">
        <v>4.5999999999999996</v>
      </c>
      <c r="G395" s="10"/>
    </row>
    <row r="396" spans="1:7" ht="40.5" customHeight="1">
      <c r="A396" s="34">
        <v>388</v>
      </c>
      <c r="B396" s="35">
        <v>1003</v>
      </c>
      <c r="C396" s="36" t="s">
        <v>160</v>
      </c>
      <c r="D396" s="40"/>
      <c r="E396" s="33" t="s">
        <v>380</v>
      </c>
      <c r="F396" s="38">
        <f>SUM(F397+F399)</f>
        <v>18.304000000000002</v>
      </c>
      <c r="G396" s="11"/>
    </row>
    <row r="397" spans="1:7" ht="42.75" customHeight="1">
      <c r="A397" s="34">
        <v>389</v>
      </c>
      <c r="B397" s="35">
        <v>1003</v>
      </c>
      <c r="C397" s="45" t="s">
        <v>338</v>
      </c>
      <c r="D397" s="40"/>
      <c r="E397" s="56" t="s">
        <v>304</v>
      </c>
      <c r="F397" s="38">
        <f>SUM(F398)</f>
        <v>8.3040000000000003</v>
      </c>
      <c r="G397" s="11"/>
    </row>
    <row r="398" spans="1:7" ht="19.5" customHeight="1">
      <c r="A398" s="34">
        <v>390</v>
      </c>
      <c r="B398" s="39">
        <v>1003</v>
      </c>
      <c r="C398" s="59" t="s">
        <v>338</v>
      </c>
      <c r="D398" s="59" t="s">
        <v>42</v>
      </c>
      <c r="E398" s="41" t="s">
        <v>43</v>
      </c>
      <c r="F398" s="42">
        <v>8.3040000000000003</v>
      </c>
      <c r="G398" s="11"/>
    </row>
    <row r="399" spans="1:7" ht="19.5" customHeight="1">
      <c r="A399" s="34">
        <v>391</v>
      </c>
      <c r="B399" s="35">
        <v>1003</v>
      </c>
      <c r="C399" s="45" t="s">
        <v>388</v>
      </c>
      <c r="D399" s="45"/>
      <c r="E399" s="33" t="s">
        <v>337</v>
      </c>
      <c r="F399" s="38">
        <f>SUM(F400)</f>
        <v>10</v>
      </c>
      <c r="G399" s="11"/>
    </row>
    <row r="400" spans="1:7" ht="28.5" customHeight="1">
      <c r="A400" s="34">
        <v>392</v>
      </c>
      <c r="B400" s="39">
        <v>1003</v>
      </c>
      <c r="C400" s="59" t="s">
        <v>388</v>
      </c>
      <c r="D400" s="59" t="s">
        <v>60</v>
      </c>
      <c r="E400" s="41" t="s">
        <v>184</v>
      </c>
      <c r="F400" s="42">
        <v>10</v>
      </c>
      <c r="G400" s="11"/>
    </row>
    <row r="401" spans="1:7" ht="42" customHeight="1">
      <c r="A401" s="34">
        <v>393</v>
      </c>
      <c r="B401" s="35">
        <v>1003</v>
      </c>
      <c r="C401" s="45" t="s">
        <v>161</v>
      </c>
      <c r="D401" s="40"/>
      <c r="E401" s="33" t="s">
        <v>367</v>
      </c>
      <c r="F401" s="38">
        <f>SUM(F402)</f>
        <v>0</v>
      </c>
      <c r="G401" s="11"/>
    </row>
    <row r="402" spans="1:7" ht="32.25" customHeight="1">
      <c r="A402" s="34">
        <v>394</v>
      </c>
      <c r="B402" s="35">
        <v>1003</v>
      </c>
      <c r="C402" s="45" t="s">
        <v>286</v>
      </c>
      <c r="D402" s="40"/>
      <c r="E402" s="33" t="s">
        <v>381</v>
      </c>
      <c r="F402" s="38">
        <f>F403</f>
        <v>0</v>
      </c>
      <c r="G402" s="11"/>
    </row>
    <row r="403" spans="1:7" ht="27.75" customHeight="1">
      <c r="A403" s="34">
        <v>395</v>
      </c>
      <c r="B403" s="39">
        <v>1003</v>
      </c>
      <c r="C403" s="59" t="s">
        <v>286</v>
      </c>
      <c r="D403" s="40" t="s">
        <v>44</v>
      </c>
      <c r="E403" s="41" t="s">
        <v>45</v>
      </c>
      <c r="F403" s="42">
        <f>293.6-206.815-86.785</f>
        <v>0</v>
      </c>
      <c r="G403" s="11"/>
    </row>
    <row r="404" spans="1:7" ht="40.5" customHeight="1">
      <c r="A404" s="90">
        <v>396</v>
      </c>
      <c r="B404" s="35">
        <v>1003</v>
      </c>
      <c r="C404" s="45" t="s">
        <v>243</v>
      </c>
      <c r="D404" s="36"/>
      <c r="E404" s="33" t="s">
        <v>240</v>
      </c>
      <c r="F404" s="38">
        <f>SUM(F405)</f>
        <v>2610.1320000000001</v>
      </c>
      <c r="G404" s="11"/>
    </row>
    <row r="405" spans="1:7" ht="63.75" customHeight="1">
      <c r="A405" s="90">
        <v>397</v>
      </c>
      <c r="B405" s="35">
        <v>1003</v>
      </c>
      <c r="C405" s="45" t="s">
        <v>328</v>
      </c>
      <c r="D405" s="36"/>
      <c r="E405" s="33" t="s">
        <v>241</v>
      </c>
      <c r="F405" s="38">
        <f>SUM(F406+F408)</f>
        <v>2610.1320000000001</v>
      </c>
      <c r="G405" s="11"/>
    </row>
    <row r="406" spans="1:7" ht="30" customHeight="1">
      <c r="A406" s="34">
        <v>398</v>
      </c>
      <c r="B406" s="35">
        <v>1003</v>
      </c>
      <c r="C406" s="45" t="s">
        <v>307</v>
      </c>
      <c r="D406" s="36"/>
      <c r="E406" s="33" t="s">
        <v>242</v>
      </c>
      <c r="F406" s="38">
        <f>SUM(F407)</f>
        <v>0</v>
      </c>
      <c r="G406" s="11"/>
    </row>
    <row r="407" spans="1:7" ht="29.25" customHeight="1">
      <c r="A407" s="34">
        <v>399</v>
      </c>
      <c r="B407" s="39">
        <v>1003</v>
      </c>
      <c r="C407" s="59" t="s">
        <v>307</v>
      </c>
      <c r="D407" s="40" t="s">
        <v>44</v>
      </c>
      <c r="E407" s="41" t="s">
        <v>45</v>
      </c>
      <c r="F407" s="42">
        <f>1208.3-1208.3</f>
        <v>0</v>
      </c>
      <c r="G407" s="11"/>
    </row>
    <row r="408" spans="1:7" ht="48" customHeight="1">
      <c r="A408" s="34">
        <v>400</v>
      </c>
      <c r="B408" s="67">
        <v>1003</v>
      </c>
      <c r="C408" s="87" t="s">
        <v>417</v>
      </c>
      <c r="D408" s="68"/>
      <c r="E408" s="88" t="s">
        <v>416</v>
      </c>
      <c r="F408" s="70">
        <f>SUM(F409)</f>
        <v>2610.1320000000001</v>
      </c>
      <c r="G408" s="11"/>
    </row>
    <row r="409" spans="1:7" ht="29.25" customHeight="1">
      <c r="A409" s="34">
        <v>401</v>
      </c>
      <c r="B409" s="71">
        <v>1003</v>
      </c>
      <c r="C409" s="89" t="s">
        <v>417</v>
      </c>
      <c r="D409" s="72" t="s">
        <v>44</v>
      </c>
      <c r="E409" s="73" t="s">
        <v>45</v>
      </c>
      <c r="F409" s="74">
        <f>963+1208.3+438.832</f>
        <v>2610.1320000000001</v>
      </c>
      <c r="G409" s="11"/>
    </row>
    <row r="410" spans="1:7" ht="35.25" customHeight="1">
      <c r="A410" s="34">
        <v>402</v>
      </c>
      <c r="B410" s="35">
        <v>1003</v>
      </c>
      <c r="C410" s="45" t="s">
        <v>251</v>
      </c>
      <c r="D410" s="36"/>
      <c r="E410" s="56" t="s">
        <v>390</v>
      </c>
      <c r="F410" s="38">
        <f>SUM(F411)</f>
        <v>15.6</v>
      </c>
      <c r="G410" s="11"/>
    </row>
    <row r="411" spans="1:7" ht="48.75" customHeight="1">
      <c r="A411" s="34">
        <v>403</v>
      </c>
      <c r="B411" s="35">
        <v>1003</v>
      </c>
      <c r="C411" s="45" t="s">
        <v>308</v>
      </c>
      <c r="D411" s="36"/>
      <c r="E411" s="33" t="s">
        <v>309</v>
      </c>
      <c r="F411" s="38">
        <f>SUM(F412)</f>
        <v>15.6</v>
      </c>
      <c r="G411" s="11"/>
    </row>
    <row r="412" spans="1:7" ht="29.25" customHeight="1">
      <c r="A412" s="34">
        <v>404</v>
      </c>
      <c r="B412" s="39">
        <v>1003</v>
      </c>
      <c r="C412" s="59" t="s">
        <v>308</v>
      </c>
      <c r="D412" s="40" t="s">
        <v>60</v>
      </c>
      <c r="E412" s="41" t="s">
        <v>184</v>
      </c>
      <c r="F412" s="42">
        <v>15.6</v>
      </c>
      <c r="G412" s="11"/>
    </row>
    <row r="413" spans="1:7" ht="22.5" customHeight="1">
      <c r="A413" s="34">
        <v>405</v>
      </c>
      <c r="B413" s="35">
        <v>1003</v>
      </c>
      <c r="C413" s="45" t="s">
        <v>107</v>
      </c>
      <c r="D413" s="36"/>
      <c r="E413" s="33" t="s">
        <v>57</v>
      </c>
      <c r="F413" s="38">
        <f>SUM(F414)</f>
        <v>15</v>
      </c>
      <c r="G413" s="11"/>
    </row>
    <row r="414" spans="1:7" ht="79.5" customHeight="1">
      <c r="A414" s="34">
        <v>406</v>
      </c>
      <c r="B414" s="35">
        <v>1003</v>
      </c>
      <c r="C414" s="45" t="s">
        <v>310</v>
      </c>
      <c r="D414" s="45"/>
      <c r="E414" s="48" t="s">
        <v>102</v>
      </c>
      <c r="F414" s="38">
        <f>SUM(F415)</f>
        <v>15</v>
      </c>
      <c r="G414" s="11"/>
    </row>
    <row r="415" spans="1:7" ht="43.5" customHeight="1">
      <c r="A415" s="34">
        <v>407</v>
      </c>
      <c r="B415" s="39">
        <v>1003</v>
      </c>
      <c r="C415" s="59" t="s">
        <v>310</v>
      </c>
      <c r="D415" s="59" t="s">
        <v>49</v>
      </c>
      <c r="E415" s="41" t="s">
        <v>186</v>
      </c>
      <c r="F415" s="42">
        <v>15</v>
      </c>
      <c r="G415" s="11"/>
    </row>
    <row r="416" spans="1:7" ht="23.25" customHeight="1">
      <c r="A416" s="34">
        <v>408</v>
      </c>
      <c r="B416" s="35">
        <v>1004</v>
      </c>
      <c r="C416" s="45"/>
      <c r="D416" s="45"/>
      <c r="E416" s="33" t="s">
        <v>431</v>
      </c>
      <c r="F416" s="38">
        <f>SUM(F417)</f>
        <v>749.45</v>
      </c>
      <c r="G416" s="11"/>
    </row>
    <row r="417" spans="1:7" ht="43.5" customHeight="1">
      <c r="A417" s="34">
        <v>409</v>
      </c>
      <c r="B417" s="35">
        <v>1004</v>
      </c>
      <c r="C417" s="36" t="s">
        <v>147</v>
      </c>
      <c r="D417" s="36"/>
      <c r="E417" s="33" t="s">
        <v>414</v>
      </c>
      <c r="F417" s="38">
        <f>SUM(F418)</f>
        <v>749.45</v>
      </c>
      <c r="G417" s="11"/>
    </row>
    <row r="418" spans="1:7" ht="87.75" customHeight="1">
      <c r="A418" s="34">
        <v>410</v>
      </c>
      <c r="B418" s="67">
        <v>1004</v>
      </c>
      <c r="C418" s="68" t="s">
        <v>297</v>
      </c>
      <c r="D418" s="72"/>
      <c r="E418" s="69" t="s">
        <v>430</v>
      </c>
      <c r="F418" s="70">
        <f>SUM(F419)</f>
        <v>749.45</v>
      </c>
      <c r="G418" s="11"/>
    </row>
    <row r="419" spans="1:7" ht="23.25" customHeight="1">
      <c r="A419" s="34">
        <v>411</v>
      </c>
      <c r="B419" s="71">
        <v>1004</v>
      </c>
      <c r="C419" s="72" t="s">
        <v>297</v>
      </c>
      <c r="D419" s="72" t="s">
        <v>325</v>
      </c>
      <c r="E419" s="73" t="s">
        <v>326</v>
      </c>
      <c r="F419" s="74">
        <v>749.45</v>
      </c>
      <c r="G419" s="11"/>
    </row>
    <row r="420" spans="1:7" s="5" customFormat="1" ht="18" customHeight="1">
      <c r="A420" s="34">
        <v>412</v>
      </c>
      <c r="B420" s="35">
        <v>1006</v>
      </c>
      <c r="C420" s="59"/>
      <c r="D420" s="45"/>
      <c r="E420" s="33" t="s">
        <v>37</v>
      </c>
      <c r="F420" s="38">
        <f>SUM(F421)</f>
        <v>2074.6000000000004</v>
      </c>
      <c r="G420" s="10"/>
    </row>
    <row r="421" spans="1:7" ht="43.5" customHeight="1">
      <c r="A421" s="34">
        <v>413</v>
      </c>
      <c r="B421" s="35">
        <v>1006</v>
      </c>
      <c r="C421" s="36" t="s">
        <v>158</v>
      </c>
      <c r="D421" s="36"/>
      <c r="E421" s="69" t="s">
        <v>397</v>
      </c>
      <c r="F421" s="38">
        <f>SUM(F422+F425)</f>
        <v>2074.6000000000004</v>
      </c>
      <c r="G421" s="10" t="e">
        <f>G425+#REF!+G445</f>
        <v>#REF!</v>
      </c>
    </row>
    <row r="422" spans="1:7" ht="102.75" customHeight="1">
      <c r="A422" s="34">
        <v>414</v>
      </c>
      <c r="B422" s="35">
        <v>1006</v>
      </c>
      <c r="C422" s="36" t="s">
        <v>322</v>
      </c>
      <c r="D422" s="36"/>
      <c r="E422" s="33" t="s">
        <v>91</v>
      </c>
      <c r="F422" s="38">
        <f>SUM(F423:F424)</f>
        <v>666.40000000000009</v>
      </c>
      <c r="G422" s="10"/>
    </row>
    <row r="423" spans="1:7" ht="32.25" customHeight="1">
      <c r="A423" s="34">
        <v>415</v>
      </c>
      <c r="B423" s="39">
        <v>1006</v>
      </c>
      <c r="C423" s="40" t="s">
        <v>322</v>
      </c>
      <c r="D423" s="40" t="s">
        <v>46</v>
      </c>
      <c r="E423" s="41" t="s">
        <v>185</v>
      </c>
      <c r="F423" s="42">
        <v>402.3</v>
      </c>
      <c r="G423" s="10"/>
    </row>
    <row r="424" spans="1:7" ht="32.25" customHeight="1">
      <c r="A424" s="34">
        <v>416</v>
      </c>
      <c r="B424" s="39">
        <v>1006</v>
      </c>
      <c r="C424" s="40" t="s">
        <v>322</v>
      </c>
      <c r="D424" s="40" t="s">
        <v>60</v>
      </c>
      <c r="E424" s="41" t="s">
        <v>184</v>
      </c>
      <c r="F424" s="42">
        <v>264.10000000000002</v>
      </c>
      <c r="G424" s="10"/>
    </row>
    <row r="425" spans="1:7" ht="122.25" customHeight="1">
      <c r="A425" s="34">
        <v>417</v>
      </c>
      <c r="B425" s="35">
        <v>1006</v>
      </c>
      <c r="C425" s="36" t="s">
        <v>323</v>
      </c>
      <c r="D425" s="36"/>
      <c r="E425" s="33" t="s">
        <v>92</v>
      </c>
      <c r="F425" s="38">
        <f>SUM(F426:F427)</f>
        <v>1408.2</v>
      </c>
      <c r="G425" s="10" t="e">
        <f>G426</f>
        <v>#REF!</v>
      </c>
    </row>
    <row r="426" spans="1:7" ht="29.25" customHeight="1">
      <c r="A426" s="34">
        <v>418</v>
      </c>
      <c r="B426" s="39">
        <v>1006</v>
      </c>
      <c r="C426" s="40" t="s">
        <v>323</v>
      </c>
      <c r="D426" s="40" t="s">
        <v>46</v>
      </c>
      <c r="E426" s="41" t="s">
        <v>185</v>
      </c>
      <c r="F426" s="42">
        <v>736</v>
      </c>
      <c r="G426" s="10" t="e">
        <f>G427</f>
        <v>#REF!</v>
      </c>
    </row>
    <row r="427" spans="1:7" ht="27" customHeight="1">
      <c r="A427" s="34">
        <v>419</v>
      </c>
      <c r="B427" s="39">
        <v>1006</v>
      </c>
      <c r="C427" s="40" t="s">
        <v>323</v>
      </c>
      <c r="D427" s="40" t="s">
        <v>60</v>
      </c>
      <c r="E427" s="41" t="s">
        <v>184</v>
      </c>
      <c r="F427" s="42">
        <v>672.2</v>
      </c>
      <c r="G427" s="10" t="e">
        <f>#REF!</f>
        <v>#REF!</v>
      </c>
    </row>
    <row r="428" spans="1:7" ht="21.75" customHeight="1">
      <c r="A428" s="34">
        <v>420</v>
      </c>
      <c r="B428" s="35">
        <v>1100</v>
      </c>
      <c r="C428" s="45"/>
      <c r="D428" s="45"/>
      <c r="E428" s="33" t="s">
        <v>33</v>
      </c>
      <c r="F428" s="38">
        <f>SUM(F429)</f>
        <v>9451.6</v>
      </c>
      <c r="G428" s="10" t="e">
        <f>#REF!+#REF!</f>
        <v>#REF!</v>
      </c>
    </row>
    <row r="429" spans="1:7" ht="21.75" customHeight="1">
      <c r="A429" s="34">
        <v>421</v>
      </c>
      <c r="B429" s="35">
        <v>1102</v>
      </c>
      <c r="C429" s="45"/>
      <c r="D429" s="45"/>
      <c r="E429" s="33" t="s">
        <v>174</v>
      </c>
      <c r="F429" s="38">
        <f>SUM(F430)</f>
        <v>9451.6</v>
      </c>
      <c r="G429" s="10"/>
    </row>
    <row r="430" spans="1:7" ht="47.25" customHeight="1">
      <c r="A430" s="34">
        <v>422</v>
      </c>
      <c r="B430" s="35">
        <v>1102</v>
      </c>
      <c r="C430" s="36" t="s">
        <v>130</v>
      </c>
      <c r="D430" s="36"/>
      <c r="E430" s="69" t="s">
        <v>396</v>
      </c>
      <c r="F430" s="38">
        <f>SUM(F431+F433)</f>
        <v>9451.6</v>
      </c>
      <c r="G430" s="12">
        <v>14541</v>
      </c>
    </row>
    <row r="431" spans="1:7" ht="44.25" customHeight="1">
      <c r="A431" s="34">
        <v>423</v>
      </c>
      <c r="B431" s="35">
        <v>1102</v>
      </c>
      <c r="C431" s="36" t="s">
        <v>169</v>
      </c>
      <c r="D431" s="36"/>
      <c r="E431" s="52" t="s">
        <v>101</v>
      </c>
      <c r="F431" s="38">
        <f>SUM(F432)</f>
        <v>143.19999999999999</v>
      </c>
      <c r="G431" s="12"/>
    </row>
    <row r="432" spans="1:7" ht="35.25" customHeight="1">
      <c r="A432" s="34">
        <v>424</v>
      </c>
      <c r="B432" s="39">
        <v>1102</v>
      </c>
      <c r="C432" s="40" t="s">
        <v>169</v>
      </c>
      <c r="D432" s="40" t="s">
        <v>60</v>
      </c>
      <c r="E432" s="41" t="s">
        <v>184</v>
      </c>
      <c r="F432" s="42">
        <v>143.19999999999999</v>
      </c>
      <c r="G432" s="12"/>
    </row>
    <row r="433" spans="1:10" ht="30.75" customHeight="1">
      <c r="A433" s="34">
        <v>425</v>
      </c>
      <c r="B433" s="35">
        <v>1102</v>
      </c>
      <c r="C433" s="36" t="s">
        <v>170</v>
      </c>
      <c r="D433" s="36"/>
      <c r="E433" s="33" t="s">
        <v>94</v>
      </c>
      <c r="F433" s="38">
        <f>SUM(F434:F436)</f>
        <v>9308.4</v>
      </c>
      <c r="G433" s="11">
        <v>7823</v>
      </c>
    </row>
    <row r="434" spans="1:10" ht="24" customHeight="1">
      <c r="A434" s="34">
        <v>426</v>
      </c>
      <c r="B434" s="39">
        <v>1102</v>
      </c>
      <c r="C434" s="40" t="s">
        <v>170</v>
      </c>
      <c r="D434" s="40" t="s">
        <v>40</v>
      </c>
      <c r="E434" s="41" t="s">
        <v>64</v>
      </c>
      <c r="F434" s="42">
        <f>6937.1+175.4</f>
        <v>7112.5</v>
      </c>
      <c r="G434" s="11"/>
    </row>
    <row r="435" spans="1:10" ht="27.75" customHeight="1">
      <c r="A435" s="34">
        <v>427</v>
      </c>
      <c r="B435" s="39">
        <v>1102</v>
      </c>
      <c r="C435" s="40" t="s">
        <v>170</v>
      </c>
      <c r="D435" s="40" t="s">
        <v>60</v>
      </c>
      <c r="E435" s="41" t="s">
        <v>93</v>
      </c>
      <c r="F435" s="42">
        <f>1964.9+200</f>
        <v>2164.9</v>
      </c>
      <c r="G435" s="13" t="e">
        <f>#REF!</f>
        <v>#REF!</v>
      </c>
    </row>
    <row r="436" spans="1:10" ht="21" customHeight="1">
      <c r="A436" s="34">
        <v>428</v>
      </c>
      <c r="B436" s="39">
        <v>1102</v>
      </c>
      <c r="C436" s="40" t="s">
        <v>170</v>
      </c>
      <c r="D436" s="40" t="s">
        <v>180</v>
      </c>
      <c r="E436" s="41" t="s">
        <v>181</v>
      </c>
      <c r="F436" s="42">
        <v>31</v>
      </c>
      <c r="G436" s="13"/>
    </row>
    <row r="437" spans="1:10" s="4" customFormat="1" ht="15">
      <c r="A437" s="34">
        <v>429</v>
      </c>
      <c r="B437" s="35">
        <v>1200</v>
      </c>
      <c r="C437" s="36"/>
      <c r="D437" s="36"/>
      <c r="E437" s="37" t="s">
        <v>52</v>
      </c>
      <c r="F437" s="38">
        <f>SUM(F438)</f>
        <v>503</v>
      </c>
      <c r="G437" s="12"/>
    </row>
    <row r="438" spans="1:10" s="4" customFormat="1" ht="15">
      <c r="A438" s="34">
        <v>430</v>
      </c>
      <c r="B438" s="35">
        <v>1202</v>
      </c>
      <c r="C438" s="36"/>
      <c r="D438" s="36"/>
      <c r="E438" s="37" t="s">
        <v>175</v>
      </c>
      <c r="F438" s="38">
        <f>SUM(F439+F442)</f>
        <v>503</v>
      </c>
      <c r="G438" s="12"/>
    </row>
    <row r="439" spans="1:10" s="4" customFormat="1" ht="39.75" customHeight="1">
      <c r="A439" s="34">
        <v>431</v>
      </c>
      <c r="B439" s="35">
        <v>1202</v>
      </c>
      <c r="C439" s="36" t="s">
        <v>112</v>
      </c>
      <c r="D439" s="36"/>
      <c r="E439" s="33" t="s">
        <v>379</v>
      </c>
      <c r="F439" s="38">
        <f>SUM(F440)</f>
        <v>353</v>
      </c>
      <c r="G439" s="12"/>
    </row>
    <row r="440" spans="1:10" s="5" customFormat="1" ht="39" customHeight="1">
      <c r="A440" s="34">
        <v>432</v>
      </c>
      <c r="B440" s="35">
        <v>1202</v>
      </c>
      <c r="C440" s="36" t="s">
        <v>162</v>
      </c>
      <c r="D440" s="36"/>
      <c r="E440" s="33" t="s">
        <v>95</v>
      </c>
      <c r="F440" s="38">
        <f>SUM(F441)</f>
        <v>353</v>
      </c>
      <c r="G440" s="10"/>
    </row>
    <row r="441" spans="1:10" ht="17.25" customHeight="1">
      <c r="A441" s="34">
        <v>433</v>
      </c>
      <c r="B441" s="39">
        <v>1202</v>
      </c>
      <c r="C441" s="40" t="s">
        <v>162</v>
      </c>
      <c r="D441" s="40" t="s">
        <v>260</v>
      </c>
      <c r="E441" s="60" t="s">
        <v>315</v>
      </c>
      <c r="F441" s="42">
        <v>353</v>
      </c>
      <c r="G441" s="11"/>
    </row>
    <row r="442" spans="1:10" ht="21" customHeight="1">
      <c r="A442" s="34">
        <v>434</v>
      </c>
      <c r="B442" s="35">
        <v>1202</v>
      </c>
      <c r="C442" s="36" t="s">
        <v>107</v>
      </c>
      <c r="D442" s="40"/>
      <c r="E442" s="33" t="s">
        <v>57</v>
      </c>
      <c r="F442" s="38">
        <f>SUM(F443)</f>
        <v>150</v>
      </c>
      <c r="G442" s="11"/>
    </row>
    <row r="443" spans="1:10" ht="35.25" customHeight="1">
      <c r="A443" s="34">
        <v>435</v>
      </c>
      <c r="B443" s="35">
        <v>1202</v>
      </c>
      <c r="C443" s="36" t="s">
        <v>168</v>
      </c>
      <c r="D443" s="40"/>
      <c r="E443" s="33" t="s">
        <v>96</v>
      </c>
      <c r="F443" s="38">
        <f>SUM(F444)</f>
        <v>150</v>
      </c>
      <c r="G443" s="11"/>
    </row>
    <row r="444" spans="1:10" ht="27.75" customHeight="1">
      <c r="A444" s="34">
        <v>436</v>
      </c>
      <c r="B444" s="39">
        <v>1202</v>
      </c>
      <c r="C444" s="40" t="s">
        <v>168</v>
      </c>
      <c r="D444" s="40" t="s">
        <v>260</v>
      </c>
      <c r="E444" s="60" t="s">
        <v>315</v>
      </c>
      <c r="F444" s="42">
        <v>150</v>
      </c>
      <c r="G444" s="11"/>
    </row>
    <row r="445" spans="1:10" s="5" customFormat="1" ht="30">
      <c r="A445" s="34">
        <v>437</v>
      </c>
      <c r="B445" s="35">
        <v>1300</v>
      </c>
      <c r="C445" s="40"/>
      <c r="D445" s="40"/>
      <c r="E445" s="37" t="s">
        <v>6</v>
      </c>
      <c r="F445" s="38">
        <f>SUM(F446)</f>
        <v>0.2</v>
      </c>
      <c r="G445" s="10" t="e">
        <f>#REF!+G449</f>
        <v>#REF!</v>
      </c>
    </row>
    <row r="446" spans="1:10" s="5" customFormat="1" ht="30">
      <c r="A446" s="34">
        <v>438</v>
      </c>
      <c r="B446" s="35">
        <v>1301</v>
      </c>
      <c r="C446" s="40"/>
      <c r="D446" s="40"/>
      <c r="E446" s="37" t="s">
        <v>176</v>
      </c>
      <c r="F446" s="38">
        <f>SUM(F447)</f>
        <v>0.2</v>
      </c>
      <c r="G446" s="10"/>
    </row>
    <row r="447" spans="1:10" s="4" customFormat="1" ht="38.25">
      <c r="A447" s="34">
        <v>439</v>
      </c>
      <c r="B447" s="35">
        <v>1301</v>
      </c>
      <c r="C447" s="36" t="s">
        <v>112</v>
      </c>
      <c r="D447" s="36"/>
      <c r="E447" s="33" t="s">
        <v>379</v>
      </c>
      <c r="F447" s="38">
        <f>SUM(F448)</f>
        <v>0.2</v>
      </c>
      <c r="G447" s="12"/>
      <c r="I447" s="99" t="s">
        <v>433</v>
      </c>
      <c r="J447" s="99"/>
    </row>
    <row r="448" spans="1:10" s="5" customFormat="1" ht="24.75" customHeight="1">
      <c r="A448" s="34">
        <v>440</v>
      </c>
      <c r="B448" s="35">
        <v>1301</v>
      </c>
      <c r="C448" s="36" t="s">
        <v>163</v>
      </c>
      <c r="D448" s="36"/>
      <c r="E448" s="33" t="s">
        <v>97</v>
      </c>
      <c r="F448" s="38">
        <f>F449</f>
        <v>0.2</v>
      </c>
      <c r="G448" s="10"/>
    </row>
    <row r="449" spans="1:7">
      <c r="A449" s="34">
        <v>441</v>
      </c>
      <c r="B449" s="39">
        <v>1301</v>
      </c>
      <c r="C449" s="40" t="s">
        <v>163</v>
      </c>
      <c r="D449" s="40" t="s">
        <v>177</v>
      </c>
      <c r="E449" s="41" t="s">
        <v>249</v>
      </c>
      <c r="F449" s="42">
        <v>0.2</v>
      </c>
      <c r="G449" s="13" t="e">
        <f>#REF!</f>
        <v>#REF!</v>
      </c>
    </row>
    <row r="450" spans="1:7" ht="16.5" customHeight="1">
      <c r="A450" s="34">
        <v>442</v>
      </c>
      <c r="B450" s="39"/>
      <c r="C450" s="40"/>
      <c r="D450" s="40"/>
      <c r="E450" s="37" t="s">
        <v>31</v>
      </c>
      <c r="F450" s="61">
        <f>SUM(F9+F80+F86+F138+F203+F247+F252+F358+F378+F428+F437+F445)</f>
        <v>344218.21</v>
      </c>
      <c r="G450" s="10" t="e">
        <f>G9+G80+G86+#REF!+#REF!+G249+#REF!+G379+G421+#REF!+#REF!</f>
        <v>#REF!</v>
      </c>
    </row>
    <row r="451" spans="1:7" ht="12.75" customHeight="1">
      <c r="A451" s="93"/>
      <c r="B451" s="93"/>
      <c r="C451" s="93"/>
      <c r="D451" s="93"/>
      <c r="E451" s="93"/>
      <c r="F451" s="93"/>
      <c r="G451" s="7"/>
    </row>
    <row r="452" spans="1:7" ht="15">
      <c r="A452" s="94" t="s">
        <v>382</v>
      </c>
      <c r="B452" s="94"/>
      <c r="C452" s="94"/>
      <c r="D452" s="94"/>
      <c r="E452" s="94"/>
      <c r="F452" s="94"/>
      <c r="G452" s="24"/>
    </row>
    <row r="454" spans="1:7">
      <c r="G454" s="14"/>
    </row>
  </sheetData>
  <autoFilter ref="A8:G452"/>
  <mergeCells count="10">
    <mergeCell ref="A451:F451"/>
    <mergeCell ref="A452:F452"/>
    <mergeCell ref="H207:J207"/>
    <mergeCell ref="A6:F6"/>
    <mergeCell ref="E1:F1"/>
    <mergeCell ref="E2:F2"/>
    <mergeCell ref="E3:F3"/>
    <mergeCell ref="B4:F4"/>
    <mergeCell ref="H228:J228"/>
    <mergeCell ref="I447:J447"/>
  </mergeCells>
  <phoneticPr fontId="7" type="noConversion"/>
  <pageMargins left="0.78740157480314965" right="0.19685039370078741" top="0.19685039370078741" bottom="0.19685039370078741" header="0" footer="0"/>
  <pageSetup paperSize="9" scale="83" fitToHeight="9" orientation="portrait" r:id="rId1"/>
  <headerFooter alignWithMargins="0"/>
  <rowBreaks count="1" manualBreakCount="1">
    <brk id="41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2020-06-18T06:20:11Z</cp:lastPrinted>
  <dcterms:created xsi:type="dcterms:W3CDTF">1996-10-08T23:32:33Z</dcterms:created>
  <dcterms:modified xsi:type="dcterms:W3CDTF">2020-06-23T11:19:07Z</dcterms:modified>
</cp:coreProperties>
</file>