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9200" windowHeight="11490"/>
  </bookViews>
  <sheets>
    <sheet name="прилож.4" sheetId="6" r:id="rId1"/>
  </sheets>
  <definedNames>
    <definedName name="_xlnm._FilterDatabase" localSheetId="0" hidden="1">прилож.4!$A$8:$J$396</definedName>
    <definedName name="_xlnm.Print_Area" localSheetId="0">прилож.4!$A$1:$I$391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3" i="6" l="1"/>
  <c r="I386" i="6"/>
  <c r="H382" i="6"/>
  <c r="H381" i="6" s="1"/>
  <c r="H380" i="6" s="1"/>
  <c r="H379" i="6" s="1"/>
  <c r="H385" i="6"/>
  <c r="H384" i="6" s="1"/>
  <c r="F385" i="6"/>
  <c r="F384" i="6" s="1"/>
  <c r="F382" i="6"/>
  <c r="F381" i="6" s="1"/>
  <c r="I374" i="6"/>
  <c r="I376" i="6"/>
  <c r="I377" i="6"/>
  <c r="I378" i="6"/>
  <c r="H373" i="6"/>
  <c r="H375" i="6"/>
  <c r="F375" i="6"/>
  <c r="F373" i="6"/>
  <c r="I365" i="6"/>
  <c r="I366" i="6"/>
  <c r="I368" i="6"/>
  <c r="I369" i="6"/>
  <c r="H367" i="6"/>
  <c r="H364" i="6"/>
  <c r="F367" i="6"/>
  <c r="F364" i="6"/>
  <c r="I361" i="6"/>
  <c r="H360" i="6"/>
  <c r="H359" i="6" s="1"/>
  <c r="I357" i="6"/>
  <c r="H356" i="6"/>
  <c r="H355" i="6" s="1"/>
  <c r="F356" i="6"/>
  <c r="F363" i="6" l="1"/>
  <c r="F362" i="6" s="1"/>
  <c r="F372" i="6"/>
  <c r="F371" i="6" s="1"/>
  <c r="F370" i="6" s="1"/>
  <c r="F380" i="6"/>
  <c r="F379" i="6" s="1"/>
  <c r="H363" i="6"/>
  <c r="H372" i="6"/>
  <c r="H358" i="6"/>
  <c r="H350" i="6"/>
  <c r="H362" i="6" l="1"/>
  <c r="H371" i="6"/>
  <c r="H354" i="6"/>
  <c r="I353" i="6"/>
  <c r="H352" i="6"/>
  <c r="H349" i="6" s="1"/>
  <c r="F352" i="6"/>
  <c r="F349" i="6" s="1"/>
  <c r="I348" i="6"/>
  <c r="H347" i="6"/>
  <c r="H346" i="6" s="1"/>
  <c r="F347" i="6"/>
  <c r="F346" i="6" s="1"/>
  <c r="F344" i="6"/>
  <c r="F343" i="6" s="1"/>
  <c r="F342" i="6" s="1"/>
  <c r="I341" i="6"/>
  <c r="H340" i="6"/>
  <c r="H339" i="6" s="1"/>
  <c r="F340" i="6"/>
  <c r="F339" i="6" s="1"/>
  <c r="I338" i="6"/>
  <c r="H337" i="6"/>
  <c r="H336" i="6" s="1"/>
  <c r="F337" i="6"/>
  <c r="F336" i="6" s="1"/>
  <c r="I326" i="6"/>
  <c r="I327" i="6"/>
  <c r="I329" i="6"/>
  <c r="I330" i="6"/>
  <c r="I332" i="6"/>
  <c r="I333" i="6"/>
  <c r="I335" i="6"/>
  <c r="H334" i="6"/>
  <c r="F334" i="6"/>
  <c r="H331" i="6"/>
  <c r="H328" i="6"/>
  <c r="H325" i="6"/>
  <c r="F331" i="6"/>
  <c r="F328" i="6"/>
  <c r="F325" i="6"/>
  <c r="H321" i="6"/>
  <c r="H320" i="6" s="1"/>
  <c r="H319" i="6" s="1"/>
  <c r="I322" i="6"/>
  <c r="F321" i="6"/>
  <c r="F320" i="6" s="1"/>
  <c r="F319" i="6" s="1"/>
  <c r="I302" i="6"/>
  <c r="I303" i="6"/>
  <c r="I304" i="6"/>
  <c r="I306" i="6"/>
  <c r="I307" i="6"/>
  <c r="I309" i="6"/>
  <c r="I310" i="6"/>
  <c r="I311" i="6"/>
  <c r="I317" i="6"/>
  <c r="H316" i="6"/>
  <c r="H314" i="6"/>
  <c r="H312" i="6"/>
  <c r="H308" i="6"/>
  <c r="H305" i="6"/>
  <c r="H301" i="6"/>
  <c r="F312" i="6"/>
  <c r="F314" i="6"/>
  <c r="F316" i="6"/>
  <c r="F308" i="6"/>
  <c r="F305" i="6"/>
  <c r="F301" i="6"/>
  <c r="H296" i="6"/>
  <c r="H295" i="6" s="1"/>
  <c r="F296" i="6"/>
  <c r="F295" i="6" s="1"/>
  <c r="I294" i="6"/>
  <c r="H293" i="6"/>
  <c r="H292" i="6" s="1"/>
  <c r="F293" i="6"/>
  <c r="F292" i="6" s="1"/>
  <c r="I289" i="6"/>
  <c r="I291" i="6"/>
  <c r="H288" i="6"/>
  <c r="H290" i="6"/>
  <c r="F288" i="6"/>
  <c r="F290" i="6"/>
  <c r="I284" i="6"/>
  <c r="I286" i="6"/>
  <c r="H283" i="6"/>
  <c r="H285" i="6"/>
  <c r="F283" i="6"/>
  <c r="F285" i="6"/>
  <c r="H280" i="6"/>
  <c r="H278" i="6"/>
  <c r="F278" i="6"/>
  <c r="F280" i="6"/>
  <c r="I274" i="6"/>
  <c r="I276" i="6"/>
  <c r="H273" i="6"/>
  <c r="H275" i="6"/>
  <c r="F273" i="6"/>
  <c r="F275" i="6"/>
  <c r="I269" i="6"/>
  <c r="H268" i="6"/>
  <c r="H267" i="6" s="1"/>
  <c r="F268" i="6"/>
  <c r="F267" i="6" s="1"/>
  <c r="I264" i="6"/>
  <c r="H265" i="6"/>
  <c r="H263" i="6"/>
  <c r="F263" i="6"/>
  <c r="F265" i="6"/>
  <c r="I254" i="6"/>
  <c r="I255" i="6"/>
  <c r="I257" i="6"/>
  <c r="I258" i="6"/>
  <c r="H251" i="6"/>
  <c r="H253" i="6"/>
  <c r="H256" i="6"/>
  <c r="H260" i="6"/>
  <c r="H259" i="6" s="1"/>
  <c r="F251" i="6"/>
  <c r="F253" i="6"/>
  <c r="F256" i="6"/>
  <c r="F260" i="6"/>
  <c r="F259" i="6" s="1"/>
  <c r="I246" i="6"/>
  <c r="I248" i="6"/>
  <c r="H245" i="6"/>
  <c r="H247" i="6"/>
  <c r="F245" i="6"/>
  <c r="F247" i="6"/>
  <c r="I242" i="6"/>
  <c r="H241" i="6"/>
  <c r="H240" i="6" s="1"/>
  <c r="H239" i="6" s="1"/>
  <c r="H238" i="6" s="1"/>
  <c r="F241" i="6"/>
  <c r="F240" i="6" s="1"/>
  <c r="F239" i="6" s="1"/>
  <c r="F238" i="6" s="1"/>
  <c r="I225" i="6"/>
  <c r="I227" i="6"/>
  <c r="I230" i="6"/>
  <c r="I232" i="6"/>
  <c r="I236" i="6"/>
  <c r="H224" i="6"/>
  <c r="H226" i="6"/>
  <c r="H229" i="6"/>
  <c r="H231" i="6"/>
  <c r="H233" i="6"/>
  <c r="H235" i="6"/>
  <c r="F224" i="6"/>
  <c r="F226" i="6"/>
  <c r="F229" i="6"/>
  <c r="F231" i="6"/>
  <c r="F233" i="6"/>
  <c r="F235" i="6"/>
  <c r="I215" i="6"/>
  <c r="I218" i="6"/>
  <c r="I220" i="6"/>
  <c r="H214" i="6"/>
  <c r="H213" i="6" s="1"/>
  <c r="H217" i="6"/>
  <c r="H219" i="6"/>
  <c r="F214" i="6"/>
  <c r="F213" i="6" s="1"/>
  <c r="F217" i="6"/>
  <c r="F219" i="6"/>
  <c r="I209" i="6"/>
  <c r="H208" i="6"/>
  <c r="H207" i="6" s="1"/>
  <c r="H206" i="6" s="1"/>
  <c r="H205" i="6" s="1"/>
  <c r="F208" i="6"/>
  <c r="F207" i="6" s="1"/>
  <c r="F206" i="6" s="1"/>
  <c r="F205" i="6" s="1"/>
  <c r="I204" i="6"/>
  <c r="H203" i="6"/>
  <c r="H202" i="6" s="1"/>
  <c r="H201" i="6" s="1"/>
  <c r="F203" i="6"/>
  <c r="F202" i="6" s="1"/>
  <c r="F201" i="6" s="1"/>
  <c r="I193" i="6"/>
  <c r="I195" i="6"/>
  <c r="H192" i="6"/>
  <c r="H194" i="6"/>
  <c r="H196" i="6"/>
  <c r="F192" i="6"/>
  <c r="F194" i="6"/>
  <c r="F196" i="6"/>
  <c r="F198" i="6"/>
  <c r="H186" i="6"/>
  <c r="H188" i="6"/>
  <c r="F186" i="6"/>
  <c r="F188" i="6"/>
  <c r="I184" i="6"/>
  <c r="H183" i="6"/>
  <c r="H182" i="6" s="1"/>
  <c r="I181" i="6"/>
  <c r="H180" i="6"/>
  <c r="H179" i="6" s="1"/>
  <c r="F180" i="6"/>
  <c r="F179" i="6" s="1"/>
  <c r="F183" i="6"/>
  <c r="F182" i="6" s="1"/>
  <c r="I177" i="6"/>
  <c r="H176" i="6"/>
  <c r="H175" i="6" s="1"/>
  <c r="I174" i="6"/>
  <c r="H173" i="6"/>
  <c r="H172" i="6" s="1"/>
  <c r="F176" i="6"/>
  <c r="F175" i="6" s="1"/>
  <c r="F173" i="6"/>
  <c r="F172" i="6" s="1"/>
  <c r="H168" i="6"/>
  <c r="H167" i="6" s="1"/>
  <c r="H166" i="6" s="1"/>
  <c r="F168" i="6"/>
  <c r="F167" i="6" s="1"/>
  <c r="F166" i="6" s="1"/>
  <c r="H164" i="6"/>
  <c r="H163" i="6" s="1"/>
  <c r="F164" i="6"/>
  <c r="F163" i="6" s="1"/>
  <c r="I162" i="6"/>
  <c r="H161" i="6"/>
  <c r="H160" i="6" s="1"/>
  <c r="F161" i="6"/>
  <c r="F160" i="6" s="1"/>
  <c r="H158" i="6"/>
  <c r="H157" i="6" s="1"/>
  <c r="H156" i="6" s="1"/>
  <c r="F158" i="6"/>
  <c r="F157" i="6" s="1"/>
  <c r="F156" i="6" s="1"/>
  <c r="I155" i="6"/>
  <c r="H154" i="6"/>
  <c r="H153" i="6" s="1"/>
  <c r="F154" i="6"/>
  <c r="F153" i="6" s="1"/>
  <c r="I144" i="6"/>
  <c r="I146" i="6"/>
  <c r="I148" i="6"/>
  <c r="I150" i="6"/>
  <c r="I152" i="6"/>
  <c r="H143" i="6"/>
  <c r="H145" i="6"/>
  <c r="H147" i="6"/>
  <c r="H149" i="6"/>
  <c r="H151" i="6"/>
  <c r="F143" i="6"/>
  <c r="F145" i="6"/>
  <c r="F147" i="6"/>
  <c r="F149" i="6"/>
  <c r="F151" i="6"/>
  <c r="I138" i="6"/>
  <c r="I140" i="6"/>
  <c r="H137" i="6"/>
  <c r="H139" i="6"/>
  <c r="F137" i="6"/>
  <c r="F139" i="6"/>
  <c r="I130" i="6"/>
  <c r="I132" i="6"/>
  <c r="H125" i="6"/>
  <c r="H127" i="6"/>
  <c r="H129" i="6"/>
  <c r="H131" i="6"/>
  <c r="H133" i="6"/>
  <c r="F125" i="6"/>
  <c r="F127" i="6"/>
  <c r="F129" i="6"/>
  <c r="F131" i="6"/>
  <c r="F133" i="6"/>
  <c r="H121" i="6"/>
  <c r="H120" i="6" s="1"/>
  <c r="H119" i="6" s="1"/>
  <c r="F121" i="6"/>
  <c r="F120" i="6" s="1"/>
  <c r="F119" i="6" s="1"/>
  <c r="I118" i="6"/>
  <c r="H117" i="6"/>
  <c r="H116" i="6" s="1"/>
  <c r="H115" i="6" s="1"/>
  <c r="H114" i="6" s="1"/>
  <c r="F117" i="6"/>
  <c r="F116" i="6" s="1"/>
  <c r="F115" i="6" s="1"/>
  <c r="F114" i="6" s="1"/>
  <c r="I113" i="6"/>
  <c r="H112" i="6"/>
  <c r="H111" i="6" s="1"/>
  <c r="F112" i="6"/>
  <c r="F111" i="6" s="1"/>
  <c r="I108" i="6"/>
  <c r="H107" i="6"/>
  <c r="H109" i="6"/>
  <c r="F107" i="6"/>
  <c r="F109" i="6"/>
  <c r="I97" i="6"/>
  <c r="I99" i="6"/>
  <c r="I101" i="6"/>
  <c r="I103" i="6"/>
  <c r="H94" i="6"/>
  <c r="H96" i="6"/>
  <c r="H98" i="6"/>
  <c r="H102" i="6"/>
  <c r="H100" i="6"/>
  <c r="F94" i="6"/>
  <c r="F96" i="6"/>
  <c r="F98" i="6"/>
  <c r="F100" i="6"/>
  <c r="F102" i="6"/>
  <c r="I84" i="6"/>
  <c r="I86" i="6"/>
  <c r="I89" i="6"/>
  <c r="I90" i="6"/>
  <c r="H83" i="6"/>
  <c r="H85" i="6"/>
  <c r="H88" i="6"/>
  <c r="H87" i="6" s="1"/>
  <c r="F88" i="6"/>
  <c r="F87" i="6" s="1"/>
  <c r="F83" i="6"/>
  <c r="F85" i="6"/>
  <c r="I78" i="6"/>
  <c r="I79" i="6"/>
  <c r="H77" i="6"/>
  <c r="H76" i="6" s="1"/>
  <c r="H75" i="6" s="1"/>
  <c r="H74" i="6" s="1"/>
  <c r="F77" i="6"/>
  <c r="F76" i="6" s="1"/>
  <c r="F75" i="6" s="1"/>
  <c r="F74" i="6" s="1"/>
  <c r="F228" i="6" l="1"/>
  <c r="F223" i="6"/>
  <c r="H228" i="6"/>
  <c r="H223" i="6"/>
  <c r="F244" i="6"/>
  <c r="F262" i="6"/>
  <c r="H262" i="6"/>
  <c r="F272" i="6"/>
  <c r="F271" i="6" s="1"/>
  <c r="H272" i="6"/>
  <c r="H271" i="6" s="1"/>
  <c r="F277" i="6"/>
  <c r="H277" i="6"/>
  <c r="H282" i="6"/>
  <c r="F287" i="6"/>
  <c r="H82" i="6"/>
  <c r="H81" i="6" s="1"/>
  <c r="F106" i="6"/>
  <c r="F105" i="6" s="1"/>
  <c r="F136" i="6"/>
  <c r="F135" i="6" s="1"/>
  <c r="H136" i="6"/>
  <c r="F216" i="6"/>
  <c r="F212" i="6" s="1"/>
  <c r="F211" i="6" s="1"/>
  <c r="H216" i="6"/>
  <c r="H370" i="6"/>
  <c r="F93" i="6"/>
  <c r="F92" i="6" s="1"/>
  <c r="F91" i="6" s="1"/>
  <c r="F124" i="6"/>
  <c r="F123" i="6" s="1"/>
  <c r="H124" i="6"/>
  <c r="H123" i="6" s="1"/>
  <c r="F142" i="6"/>
  <c r="F141" i="6" s="1"/>
  <c r="H191" i="6"/>
  <c r="F250" i="6"/>
  <c r="F249" i="6" s="1"/>
  <c r="F82" i="6"/>
  <c r="F81" i="6" s="1"/>
  <c r="F80" i="6" s="1"/>
  <c r="H93" i="6"/>
  <c r="H92" i="6" s="1"/>
  <c r="H91" i="6" s="1"/>
  <c r="H106" i="6"/>
  <c r="H105" i="6" s="1"/>
  <c r="H142" i="6"/>
  <c r="H141" i="6" s="1"/>
  <c r="F185" i="6"/>
  <c r="F178" i="6" s="1"/>
  <c r="H185" i="6"/>
  <c r="H178" i="6" s="1"/>
  <c r="F191" i="6"/>
  <c r="F190" i="6" s="1"/>
  <c r="H244" i="6"/>
  <c r="F282" i="6"/>
  <c r="H287" i="6"/>
  <c r="F300" i="6"/>
  <c r="F299" i="6" s="1"/>
  <c r="F298" i="6" s="1"/>
  <c r="F324" i="6"/>
  <c r="F323" i="6" s="1"/>
  <c r="F318" i="6" s="1"/>
  <c r="H135" i="6"/>
  <c r="H171" i="6"/>
  <c r="H190" i="6"/>
  <c r="F171" i="6"/>
  <c r="H250" i="6"/>
  <c r="H300" i="6"/>
  <c r="H212" i="6"/>
  <c r="H324" i="6"/>
  <c r="H323" i="6" s="1"/>
  <c r="H318" i="6" s="1"/>
  <c r="I69" i="6"/>
  <c r="I71" i="6"/>
  <c r="I70" i="6" s="1"/>
  <c r="I73" i="6"/>
  <c r="H68" i="6"/>
  <c r="H70" i="6"/>
  <c r="H72" i="6"/>
  <c r="H64" i="6"/>
  <c r="F72" i="6"/>
  <c r="F70" i="6"/>
  <c r="F68" i="6"/>
  <c r="F64" i="6"/>
  <c r="F63" i="6" s="1"/>
  <c r="I62" i="6"/>
  <c r="I60" i="6"/>
  <c r="I59" i="6"/>
  <c r="I57" i="6"/>
  <c r="I54" i="6"/>
  <c r="I52" i="6"/>
  <c r="I50" i="6"/>
  <c r="I49" i="6"/>
  <c r="H61" i="6"/>
  <c r="H56" i="6"/>
  <c r="H58" i="6"/>
  <c r="H53" i="6"/>
  <c r="H51" i="6"/>
  <c r="H47" i="6"/>
  <c r="F56" i="6"/>
  <c r="F61" i="6"/>
  <c r="F58" i="6"/>
  <c r="F53" i="6"/>
  <c r="F51" i="6"/>
  <c r="F47" i="6"/>
  <c r="F43" i="6"/>
  <c r="F42" i="6" s="1"/>
  <c r="F41" i="6" s="1"/>
  <c r="I35" i="6"/>
  <c r="H39" i="6"/>
  <c r="H37" i="6"/>
  <c r="H33" i="6"/>
  <c r="F37" i="6"/>
  <c r="F39" i="6"/>
  <c r="F33" i="6"/>
  <c r="F32" i="6" s="1"/>
  <c r="F31" i="6" s="1"/>
  <c r="I29" i="6"/>
  <c r="H28" i="6"/>
  <c r="H27" i="6" s="1"/>
  <c r="H26" i="6" s="1"/>
  <c r="F28" i="6"/>
  <c r="F27" i="6" s="1"/>
  <c r="F26" i="6" s="1"/>
  <c r="I23" i="6"/>
  <c r="I25" i="6"/>
  <c r="H22" i="6"/>
  <c r="H24" i="6"/>
  <c r="F22" i="6"/>
  <c r="F24" i="6"/>
  <c r="I17" i="6"/>
  <c r="I19" i="6"/>
  <c r="H16" i="6"/>
  <c r="H18" i="6"/>
  <c r="F16" i="6"/>
  <c r="F18" i="6"/>
  <c r="H12" i="6"/>
  <c r="H11" i="6" s="1"/>
  <c r="I13" i="6"/>
  <c r="F12" i="6"/>
  <c r="F11" i="6" s="1"/>
  <c r="F10" i="6" s="1"/>
  <c r="G385" i="6"/>
  <c r="G384" i="6" s="1"/>
  <c r="G382" i="6"/>
  <c r="G381" i="6" s="1"/>
  <c r="G375" i="6"/>
  <c r="I375" i="6" s="1"/>
  <c r="G373" i="6"/>
  <c r="G367" i="6"/>
  <c r="I367" i="6" s="1"/>
  <c r="G364" i="6"/>
  <c r="G360" i="6"/>
  <c r="I360" i="6" s="1"/>
  <c r="G356" i="6"/>
  <c r="G355" i="6" s="1"/>
  <c r="I355" i="6" s="1"/>
  <c r="G352" i="6"/>
  <c r="G349" i="6" s="1"/>
  <c r="I349" i="6" s="1"/>
  <c r="G347" i="6"/>
  <c r="G346" i="6" s="1"/>
  <c r="G345" i="6"/>
  <c r="G344" i="6" s="1"/>
  <c r="G343" i="6" s="1"/>
  <c r="G342" i="6" s="1"/>
  <c r="G340" i="6"/>
  <c r="G339" i="6" s="1"/>
  <c r="G337" i="6"/>
  <c r="G336" i="6" s="1"/>
  <c r="I336" i="6" s="1"/>
  <c r="G334" i="6"/>
  <c r="G331" i="6"/>
  <c r="I331" i="6" s="1"/>
  <c r="G328" i="6"/>
  <c r="I328" i="6" s="1"/>
  <c r="G325" i="6"/>
  <c r="I325" i="6" s="1"/>
  <c r="G321" i="6"/>
  <c r="G320" i="6" s="1"/>
  <c r="G319" i="6" s="1"/>
  <c r="I319" i="6" s="1"/>
  <c r="G316" i="6"/>
  <c r="G315" i="6"/>
  <c r="G313" i="6"/>
  <c r="G308" i="6"/>
  <c r="I308" i="6" s="1"/>
  <c r="G305" i="6"/>
  <c r="I305" i="6" s="1"/>
  <c r="G301" i="6"/>
  <c r="G297" i="6"/>
  <c r="G293" i="6"/>
  <c r="G292" i="6" s="1"/>
  <c r="G290" i="6"/>
  <c r="G288" i="6"/>
  <c r="G285" i="6"/>
  <c r="G283" i="6"/>
  <c r="G281" i="6"/>
  <c r="I281" i="6" s="1"/>
  <c r="G279" i="6"/>
  <c r="I279" i="6" s="1"/>
  <c r="G275" i="6"/>
  <c r="G273" i="6"/>
  <c r="G268" i="6"/>
  <c r="G267" i="6" s="1"/>
  <c r="G266" i="6"/>
  <c r="I266" i="6" s="1"/>
  <c r="G263" i="6"/>
  <c r="G261" i="6"/>
  <c r="G260" i="6"/>
  <c r="G259" i="6" s="1"/>
  <c r="G256" i="6"/>
  <c r="I256" i="6" s="1"/>
  <c r="G253" i="6"/>
  <c r="I253" i="6" s="1"/>
  <c r="G252" i="6"/>
  <c r="G247" i="6"/>
  <c r="G245" i="6"/>
  <c r="G241" i="6"/>
  <c r="G240" i="6" s="1"/>
  <c r="G239" i="6" s="1"/>
  <c r="G238" i="6" s="1"/>
  <c r="I238" i="6" s="1"/>
  <c r="G235" i="6"/>
  <c r="G234" i="6"/>
  <c r="I234" i="6" s="1"/>
  <c r="G231" i="6"/>
  <c r="G229" i="6"/>
  <c r="G226" i="6"/>
  <c r="G224" i="6"/>
  <c r="G219" i="6"/>
  <c r="G217" i="6"/>
  <c r="G214" i="6"/>
  <c r="G213" i="6" s="1"/>
  <c r="I213" i="6" s="1"/>
  <c r="G208" i="6"/>
  <c r="G207" i="6" s="1"/>
  <c r="G206" i="6" s="1"/>
  <c r="G205" i="6" s="1"/>
  <c r="G203" i="6"/>
  <c r="G202" i="6" s="1"/>
  <c r="G201" i="6" s="1"/>
  <c r="G199" i="6"/>
  <c r="G198" i="6" s="1"/>
  <c r="G197" i="6"/>
  <c r="G194" i="6"/>
  <c r="G192" i="6"/>
  <c r="G189" i="6"/>
  <c r="G187" i="6"/>
  <c r="G186" i="6" s="1"/>
  <c r="G183" i="6"/>
  <c r="G182" i="6" s="1"/>
  <c r="G180" i="6"/>
  <c r="G179" i="6" s="1"/>
  <c r="G176" i="6"/>
  <c r="G175" i="6" s="1"/>
  <c r="I175" i="6" s="1"/>
  <c r="G173" i="6"/>
  <c r="G172" i="6" s="1"/>
  <c r="I172" i="6" s="1"/>
  <c r="G169" i="6"/>
  <c r="G168" i="6" s="1"/>
  <c r="G167" i="6" s="1"/>
  <c r="G166" i="6" s="1"/>
  <c r="G165" i="6"/>
  <c r="G161" i="6"/>
  <c r="G160" i="6" s="1"/>
  <c r="G159" i="6"/>
  <c r="I159" i="6" s="1"/>
  <c r="G154" i="6"/>
  <c r="G153" i="6" s="1"/>
  <c r="I153" i="6" s="1"/>
  <c r="G151" i="6"/>
  <c r="G149" i="6"/>
  <c r="G147" i="6"/>
  <c r="G145" i="6"/>
  <c r="G143" i="6"/>
  <c r="G139" i="6"/>
  <c r="G137" i="6"/>
  <c r="G134" i="6"/>
  <c r="G131" i="6"/>
  <c r="G129" i="6"/>
  <c r="G128" i="6"/>
  <c r="G126" i="6"/>
  <c r="G122" i="6"/>
  <c r="G117" i="6"/>
  <c r="G116" i="6" s="1"/>
  <c r="G115" i="6" s="1"/>
  <c r="G114" i="6" s="1"/>
  <c r="I114" i="6" s="1"/>
  <c r="G112" i="6"/>
  <c r="G111" i="6" s="1"/>
  <c r="I111" i="6" s="1"/>
  <c r="G110" i="6"/>
  <c r="G109" i="6" s="1"/>
  <c r="G107" i="6"/>
  <c r="G102" i="6"/>
  <c r="G100" i="6"/>
  <c r="G98" i="6"/>
  <c r="G96" i="6"/>
  <c r="G95" i="6"/>
  <c r="G88" i="6"/>
  <c r="I88" i="6" s="1"/>
  <c r="G85" i="6"/>
  <c r="G83" i="6"/>
  <c r="G77" i="6"/>
  <c r="G76" i="6" s="1"/>
  <c r="G75" i="6" s="1"/>
  <c r="G74" i="6" s="1"/>
  <c r="G72" i="6"/>
  <c r="G70" i="6"/>
  <c r="G68" i="6"/>
  <c r="G66" i="6"/>
  <c r="I66" i="6" s="1"/>
  <c r="G65" i="6"/>
  <c r="G61" i="6"/>
  <c r="G58" i="6"/>
  <c r="G56" i="6"/>
  <c r="G53" i="6"/>
  <c r="G51" i="6"/>
  <c r="G48" i="6"/>
  <c r="G47" i="6" s="1"/>
  <c r="G43" i="6"/>
  <c r="G42" i="6" s="1"/>
  <c r="G41" i="6" s="1"/>
  <c r="G40" i="6"/>
  <c r="I40" i="6" s="1"/>
  <c r="G39" i="6"/>
  <c r="G38" i="6"/>
  <c r="I38" i="6" s="1"/>
  <c r="G37" i="6"/>
  <c r="G36" i="6" s="1"/>
  <c r="G34" i="6"/>
  <c r="G33" i="6" s="1"/>
  <c r="G32" i="6" s="1"/>
  <c r="G31" i="6" s="1"/>
  <c r="G28" i="6"/>
  <c r="G27" i="6" s="1"/>
  <c r="G26" i="6" s="1"/>
  <c r="G24" i="6"/>
  <c r="G22" i="6"/>
  <c r="G18" i="6"/>
  <c r="G16" i="6"/>
  <c r="G12" i="6"/>
  <c r="G11" i="6" s="1"/>
  <c r="G10" i="6" s="1"/>
  <c r="G280" i="6" l="1"/>
  <c r="G64" i="6"/>
  <c r="G63" i="6" s="1"/>
  <c r="G158" i="6"/>
  <c r="G157" i="6" s="1"/>
  <c r="G156" i="6" s="1"/>
  <c r="I156" i="6" s="1"/>
  <c r="G233" i="6"/>
  <c r="G278" i="6"/>
  <c r="G277" i="6" s="1"/>
  <c r="G21" i="6"/>
  <c r="G20" i="6" s="1"/>
  <c r="F270" i="6"/>
  <c r="H222" i="6"/>
  <c r="H221" i="6" s="1"/>
  <c r="F222" i="6"/>
  <c r="F221" i="6" s="1"/>
  <c r="G244" i="6"/>
  <c r="I244" i="6" s="1"/>
  <c r="I277" i="6"/>
  <c r="F243" i="6"/>
  <c r="F104" i="6"/>
  <c r="G142" i="6"/>
  <c r="I142" i="6" s="1"/>
  <c r="G223" i="6"/>
  <c r="I223" i="6" s="1"/>
  <c r="G228" i="6"/>
  <c r="I228" i="6" s="1"/>
  <c r="H15" i="6"/>
  <c r="H14" i="6" s="1"/>
  <c r="G15" i="6"/>
  <c r="G67" i="6"/>
  <c r="G82" i="6"/>
  <c r="G87" i="6"/>
  <c r="I87" i="6" s="1"/>
  <c r="G372" i="6"/>
  <c r="G371" i="6" s="1"/>
  <c r="H36" i="6"/>
  <c r="I36" i="6" s="1"/>
  <c r="F170" i="6"/>
  <c r="G363" i="6"/>
  <c r="I364" i="6"/>
  <c r="I47" i="6"/>
  <c r="G55" i="6"/>
  <c r="G46" i="6" s="1"/>
  <c r="G136" i="6"/>
  <c r="G135" i="6" s="1"/>
  <c r="I135" i="6" s="1"/>
  <c r="G272" i="6"/>
  <c r="I272" i="6" s="1"/>
  <c r="G287" i="6"/>
  <c r="I287" i="6" s="1"/>
  <c r="G359" i="6"/>
  <c r="F15" i="6"/>
  <c r="F14" i="6" s="1"/>
  <c r="F21" i="6"/>
  <c r="F20" i="6" s="1"/>
  <c r="H21" i="6"/>
  <c r="H20" i="6" s="1"/>
  <c r="F36" i="6"/>
  <c r="F30" i="6" s="1"/>
  <c r="I33" i="6"/>
  <c r="F55" i="6"/>
  <c r="F46" i="6" s="1"/>
  <c r="I58" i="6"/>
  <c r="F67" i="6"/>
  <c r="H67" i="6"/>
  <c r="I67" i="6" s="1"/>
  <c r="G380" i="6"/>
  <c r="G379" i="6" s="1"/>
  <c r="I64" i="6"/>
  <c r="G94" i="6"/>
  <c r="G93" i="6" s="1"/>
  <c r="I95" i="6"/>
  <c r="G125" i="6"/>
  <c r="I126" i="6"/>
  <c r="G133" i="6"/>
  <c r="I134" i="6"/>
  <c r="G164" i="6"/>
  <c r="G163" i="6" s="1"/>
  <c r="I163" i="6" s="1"/>
  <c r="I165" i="6"/>
  <c r="G196" i="6"/>
  <c r="G191" i="6" s="1"/>
  <c r="I197" i="6"/>
  <c r="G296" i="6"/>
  <c r="G295" i="6" s="1"/>
  <c r="I297" i="6"/>
  <c r="G312" i="6"/>
  <c r="I313" i="6"/>
  <c r="H299" i="6"/>
  <c r="H104" i="6"/>
  <c r="H270" i="6"/>
  <c r="H170" i="6"/>
  <c r="I11" i="6"/>
  <c r="H32" i="6"/>
  <c r="H55" i="6"/>
  <c r="I65" i="6"/>
  <c r="H63" i="6"/>
  <c r="I63" i="6" s="1"/>
  <c r="I77" i="6"/>
  <c r="G121" i="6"/>
  <c r="G120" i="6" s="1"/>
  <c r="G119" i="6" s="1"/>
  <c r="I119" i="6" s="1"/>
  <c r="I122" i="6"/>
  <c r="G127" i="6"/>
  <c r="I128" i="6"/>
  <c r="G188" i="6"/>
  <c r="G185" i="6" s="1"/>
  <c r="I185" i="6" s="1"/>
  <c r="I189" i="6"/>
  <c r="G251" i="6"/>
  <c r="I252" i="6"/>
  <c r="G314" i="6"/>
  <c r="I315" i="6"/>
  <c r="H211" i="6"/>
  <c r="H249" i="6"/>
  <c r="G14" i="6"/>
  <c r="G30" i="6"/>
  <c r="G216" i="6"/>
  <c r="I216" i="6" s="1"/>
  <c r="G265" i="6"/>
  <c r="G262" i="6" s="1"/>
  <c r="I262" i="6" s="1"/>
  <c r="G282" i="6"/>
  <c r="I282" i="6" s="1"/>
  <c r="G324" i="6"/>
  <c r="G323" i="6" s="1"/>
  <c r="I323" i="6" s="1"/>
  <c r="I12" i="6"/>
  <c r="H10" i="6"/>
  <c r="I34" i="6"/>
  <c r="I48" i="6"/>
  <c r="I301" i="6"/>
  <c r="H80" i="6"/>
  <c r="G171" i="6"/>
  <c r="I171" i="6" s="1"/>
  <c r="G106" i="6"/>
  <c r="I345" i="6"/>
  <c r="I136" i="6" l="1"/>
  <c r="I21" i="6"/>
  <c r="I20" i="6"/>
  <c r="F210" i="6"/>
  <c r="G45" i="6"/>
  <c r="G81" i="6"/>
  <c r="I81" i="6" s="1"/>
  <c r="I15" i="6"/>
  <c r="G300" i="6"/>
  <c r="G299" i="6" s="1"/>
  <c r="G298" i="6" s="1"/>
  <c r="F45" i="6"/>
  <c r="F9" i="6" s="1"/>
  <c r="I82" i="6"/>
  <c r="G271" i="6"/>
  <c r="I271" i="6" s="1"/>
  <c r="G222" i="6"/>
  <c r="G9" i="6"/>
  <c r="I372" i="6"/>
  <c r="I55" i="6"/>
  <c r="G362" i="6"/>
  <c r="I362" i="6" s="1"/>
  <c r="I363" i="6"/>
  <c r="G358" i="6"/>
  <c r="I359" i="6"/>
  <c r="G370" i="6"/>
  <c r="I370" i="6" s="1"/>
  <c r="I371" i="6"/>
  <c r="G212" i="6"/>
  <c r="G211" i="6" s="1"/>
  <c r="I211" i="6" s="1"/>
  <c r="G141" i="6"/>
  <c r="I141" i="6" s="1"/>
  <c r="G105" i="6"/>
  <c r="I106" i="6"/>
  <c r="G190" i="6"/>
  <c r="I190" i="6" s="1"/>
  <c r="I191" i="6"/>
  <c r="I10" i="6"/>
  <c r="H243" i="6"/>
  <c r="H210" i="6" s="1"/>
  <c r="G250" i="6"/>
  <c r="I251" i="6"/>
  <c r="I32" i="6"/>
  <c r="H31" i="6"/>
  <c r="H298" i="6"/>
  <c r="G178" i="6"/>
  <c r="I178" i="6" s="1"/>
  <c r="H46" i="6"/>
  <c r="G270" i="6"/>
  <c r="I270" i="6" s="1"/>
  <c r="I14" i="6"/>
  <c r="G92" i="6"/>
  <c r="I93" i="6"/>
  <c r="I324" i="6"/>
  <c r="G124" i="6"/>
  <c r="I261" i="6"/>
  <c r="I300" i="6" l="1"/>
  <c r="I299" i="6"/>
  <c r="F387" i="6"/>
  <c r="I298" i="6"/>
  <c r="G221" i="6"/>
  <c r="I221" i="6" s="1"/>
  <c r="I222" i="6"/>
  <c r="G170" i="6"/>
  <c r="I170" i="6" s="1"/>
  <c r="I212" i="6"/>
  <c r="I358" i="6"/>
  <c r="G354" i="6"/>
  <c r="G123" i="6"/>
  <c r="I123" i="6" s="1"/>
  <c r="I124" i="6"/>
  <c r="G91" i="6"/>
  <c r="I92" i="6"/>
  <c r="I46" i="6"/>
  <c r="H45" i="6"/>
  <c r="I45" i="6" s="1"/>
  <c r="G249" i="6"/>
  <c r="I250" i="6"/>
  <c r="I105" i="6"/>
  <c r="I31" i="6"/>
  <c r="H30" i="6"/>
  <c r="I356" i="6"/>
  <c r="G104" i="6" l="1"/>
  <c r="I104" i="6" s="1"/>
  <c r="G318" i="6"/>
  <c r="I318" i="6" s="1"/>
  <c r="I354" i="6"/>
  <c r="I30" i="6"/>
  <c r="H9" i="6"/>
  <c r="G243" i="6"/>
  <c r="I249" i="6"/>
  <c r="G80" i="6"/>
  <c r="I91" i="6"/>
  <c r="I199" i="6"/>
  <c r="I187" i="6"/>
  <c r="I180" i="6"/>
  <c r="I179" i="6" s="1"/>
  <c r="I9" i="6" l="1"/>
  <c r="H387" i="6"/>
  <c r="I80" i="6"/>
  <c r="G210" i="6"/>
  <c r="I210" i="6" s="1"/>
  <c r="I243" i="6"/>
  <c r="I226" i="6"/>
  <c r="G387" i="6" l="1"/>
  <c r="I387" i="6" s="1"/>
  <c r="I334" i="6"/>
  <c r="I235" i="6"/>
  <c r="I233" i="6"/>
  <c r="I340" i="6" l="1"/>
  <c r="I339" i="6" s="1"/>
  <c r="I247" i="6" l="1"/>
  <c r="I198" i="6" l="1"/>
  <c r="I183" i="6" l="1"/>
  <c r="I182" i="6" s="1"/>
  <c r="I125" i="6"/>
  <c r="I117" i="6"/>
  <c r="I116" i="6" s="1"/>
  <c r="I115" i="6" s="1"/>
  <c r="I85" i="6" l="1"/>
  <c r="I68" i="6" l="1"/>
  <c r="I176" i="6" l="1"/>
  <c r="I164" i="6" l="1"/>
  <c r="I107" i="6" l="1"/>
  <c r="I109" i="6"/>
  <c r="I296" i="6" l="1"/>
  <c r="I295" i="6" s="1"/>
  <c r="I288" i="6"/>
  <c r="I290" i="6"/>
  <c r="I285" i="6"/>
  <c r="I283" i="6"/>
  <c r="I273" i="6"/>
  <c r="I275" i="6"/>
  <c r="I293" i="6"/>
  <c r="I292" i="6" s="1"/>
  <c r="I265" i="6"/>
  <c r="I263" i="6"/>
  <c r="I260" i="6" l="1"/>
  <c r="I259" i="6" s="1"/>
  <c r="I219" i="6" l="1"/>
  <c r="I217" i="6"/>
  <c r="I72" i="6" l="1"/>
  <c r="I186" i="6" l="1"/>
  <c r="I280" i="6" l="1"/>
  <c r="I268" i="6"/>
  <c r="I267" i="6" s="1"/>
  <c r="I102" i="6" l="1"/>
  <c r="I100" i="6" l="1"/>
  <c r="I158" i="6" l="1"/>
  <c r="I157" i="6" s="1"/>
  <c r="I278" i="6"/>
  <c r="I231" i="6" l="1"/>
  <c r="I229" i="6"/>
  <c r="I224" i="6" l="1"/>
  <c r="I168" i="6" l="1"/>
  <c r="I167" i="6" s="1"/>
  <c r="I337" i="6"/>
  <c r="I151" i="6" l="1"/>
  <c r="I129" i="6"/>
  <c r="I166" i="6" l="1"/>
  <c r="I133" i="6" l="1"/>
  <c r="I188" i="6"/>
  <c r="I22" i="6" l="1"/>
  <c r="I145" i="6" l="1"/>
  <c r="I147" i="6"/>
  <c r="I143" i="6"/>
  <c r="I161" i="6"/>
  <c r="I160" i="6" s="1"/>
  <c r="I149" i="6"/>
  <c r="I245" i="6"/>
  <c r="I347" i="6" l="1"/>
  <c r="I346" i="6" s="1"/>
  <c r="I344" i="6" l="1"/>
  <c r="I343" i="6" s="1"/>
  <c r="I342" i="6" l="1"/>
  <c r="I385" i="6"/>
  <c r="I194" i="6" l="1"/>
  <c r="I112" i="6" l="1"/>
  <c r="I139" i="6"/>
  <c r="I28" i="6"/>
  <c r="I27" i="6" s="1"/>
  <c r="I26" i="6" s="1"/>
  <c r="I37" i="6"/>
  <c r="I18" i="6" l="1"/>
  <c r="I316" i="6" l="1"/>
  <c r="I154" i="6" l="1"/>
  <c r="I94" i="6"/>
  <c r="I382" i="6" l="1"/>
  <c r="R241" i="6"/>
  <c r="I241" i="6" l="1"/>
  <c r="I240" i="6" s="1"/>
  <c r="I239" i="6" s="1"/>
  <c r="I51" i="6" l="1"/>
  <c r="I137" i="6" l="1"/>
  <c r="I39" i="6"/>
  <c r="I373" i="6" l="1"/>
  <c r="I98" i="6" l="1"/>
  <c r="I214" i="6" l="1"/>
  <c r="I16" i="6" l="1"/>
  <c r="I24" i="6"/>
  <c r="I42" i="6"/>
  <c r="I41" i="6" s="1"/>
  <c r="I53" i="6"/>
  <c r="I56" i="6"/>
  <c r="I61" i="6"/>
  <c r="I76" i="6"/>
  <c r="I75" i="6" s="1"/>
  <c r="I74" i="6" s="1"/>
  <c r="I83" i="6"/>
  <c r="I96" i="6"/>
  <c r="I121" i="6"/>
  <c r="I120" i="6" s="1"/>
  <c r="I127" i="6"/>
  <c r="I131" i="6"/>
  <c r="I173" i="6"/>
  <c r="I192" i="6"/>
  <c r="I196" i="6"/>
  <c r="I203" i="6"/>
  <c r="I202" i="6" s="1"/>
  <c r="I201" i="6" s="1"/>
  <c r="I208" i="6"/>
  <c r="I207" i="6" s="1"/>
  <c r="I312" i="6"/>
  <c r="I314" i="6"/>
  <c r="I321" i="6"/>
  <c r="I320" i="6" s="1"/>
  <c r="I352" i="6"/>
  <c r="I381" i="6"/>
  <c r="I384" i="6"/>
  <c r="I206" i="6" l="1"/>
  <c r="I205" i="6" s="1"/>
  <c r="I380" i="6"/>
  <c r="I379" i="6" s="1"/>
  <c r="J12" i="6"/>
  <c r="J11" i="6" s="1"/>
  <c r="J10" i="6" s="1"/>
  <c r="J16" i="6"/>
  <c r="J15" i="6" s="1"/>
  <c r="J14" i="6" s="1"/>
  <c r="J22" i="6"/>
  <c r="J24" i="6"/>
  <c r="J33" i="6"/>
  <c r="J37" i="6"/>
  <c r="J43" i="6"/>
  <c r="J42" i="6" s="1"/>
  <c r="J41" i="6" s="1"/>
  <c r="J77" i="6"/>
  <c r="J76" i="6" s="1"/>
  <c r="J75" i="6" s="1"/>
  <c r="J74" i="6" s="1"/>
  <c r="J83" i="6"/>
  <c r="J82" i="6" s="1"/>
  <c r="J81" i="6" s="1"/>
  <c r="J80" i="6" s="1"/>
  <c r="J121" i="6"/>
  <c r="J174" i="6"/>
  <c r="J185" i="6"/>
  <c r="J210" i="6"/>
  <c r="J209" i="6" s="1"/>
  <c r="J208" i="6" s="1"/>
  <c r="J207" i="6" s="1"/>
  <c r="J222" i="6"/>
  <c r="J251" i="6"/>
  <c r="J304" i="6"/>
  <c r="J303" i="6" s="1"/>
  <c r="J318" i="6"/>
  <c r="J317" i="6" s="1"/>
  <c r="J316" i="6" s="1"/>
  <c r="J326" i="6"/>
  <c r="J325" i="6" s="1"/>
  <c r="J322" i="6" s="1"/>
  <c r="J376" i="6"/>
  <c r="J375" i="6" s="1"/>
  <c r="J374" i="6" s="1"/>
  <c r="J377" i="6"/>
  <c r="J382" i="6"/>
  <c r="J393" i="6"/>
  <c r="J389" i="6" s="1"/>
  <c r="J45" i="6"/>
  <c r="J21" i="6" l="1"/>
  <c r="J20" i="6" s="1"/>
  <c r="J31" i="6"/>
  <c r="J30" i="6" s="1"/>
  <c r="J191" i="6"/>
  <c r="J173" i="6"/>
  <c r="J172" i="6" s="1"/>
  <c r="J370" i="6"/>
  <c r="J9" i="6" l="1"/>
  <c r="J394" i="6" s="1"/>
</calcChain>
</file>

<file path=xl/sharedStrings.xml><?xml version="1.0" encoding="utf-8"?>
<sst xmlns="http://schemas.openxmlformats.org/spreadsheetml/2006/main" count="869" uniqueCount="411">
  <si>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</si>
  <si>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</si>
  <si>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</si>
  <si>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</si>
  <si>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</si>
  <si>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</si>
  <si>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</si>
  <si>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</si>
  <si>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</si>
  <si>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</si>
  <si>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</si>
  <si>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</si>
  <si>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</si>
  <si>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</si>
  <si>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</si>
  <si>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</si>
  <si>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</si>
  <si>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</si>
  <si>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</si>
  <si>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</si>
  <si>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</si>
  <si>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</si>
  <si>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</si>
  <si>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</si>
  <si>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</si>
  <si>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</si>
  <si>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</si>
  <si>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</si>
  <si>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</si>
  <si>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</si>
  <si>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</si>
  <si>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</si>
  <si>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</si>
  <si>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</si>
  <si>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</si>
  <si>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</si>
  <si>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</si>
  <si>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</si>
  <si>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</si>
  <si>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</si>
  <si>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</si>
  <si>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</si>
  <si>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</si>
  <si>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</si>
  <si>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</si>
  <si>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</si>
  <si>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</si>
  <si>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</si>
  <si>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</si>
  <si>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</si>
  <si>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</si>
  <si>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</si>
  <si>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</si>
  <si>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</si>
  <si>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</si>
  <si>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</si>
  <si>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</si>
  <si>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</si>
  <si>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</si>
  <si>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</si>
  <si>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</si>
  <si>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</si>
  <si>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</si>
  <si>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</si>
  <si>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</si>
  <si>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</si>
  <si>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</si>
  <si>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</si>
  <si>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</si>
  <si>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</si>
  <si>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</si>
  <si>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</si>
  <si>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</si>
  <si>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</si>
  <si>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</si>
  <si>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</si>
  <si>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</si>
  <si>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</si>
  <si>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</si>
  <si>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</si>
  <si>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</si>
  <si>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</si>
  <si>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</si>
  <si>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</si>
  <si>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</si>
  <si>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</si>
  <si>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</si>
  <si>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</si>
  <si>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</si>
  <si>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</si>
  <si>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</si>
  <si>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</si>
  <si>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</si>
  <si>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</si>
  <si>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</si>
  <si>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</si>
  <si>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</si>
  <si>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</si>
  <si>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</si>
  <si>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</si>
  <si>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</si>
  <si>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</si>
  <si>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</si>
  <si>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</si>
  <si>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</si>
  <si>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</si>
  <si>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</si>
  <si>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</si>
  <si>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</si>
  <si>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</si>
  <si>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</si>
  <si>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</si>
  <si>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</si>
  <si>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</si>
  <si>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</si>
  <si>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</si>
  <si>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</si>
  <si>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</si>
  <si>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</si>
  <si>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</si>
  <si>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</si>
  <si>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</si>
  <si>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</si>
  <si>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</si>
  <si>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</si>
  <si>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</si>
  <si>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</si>
  <si>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</si>
  <si>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</si>
  <si>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</si>
  <si>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</si>
  <si>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</si>
  <si>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</si>
  <si>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</si>
  <si>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</si>
  <si>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</si>
  <si>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</si>
  <si>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</si>
  <si>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</si>
  <si>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</si>
  <si>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</si>
  <si>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</si>
  <si>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</si>
  <si>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</si>
  <si>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</si>
  <si>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</si>
  <si>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</si>
  <si>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</si>
  <si>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</si>
  <si>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</si>
  <si>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</si>
  <si>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</si>
  <si>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</si>
  <si>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</si>
  <si>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</si>
  <si>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</si>
  <si>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</si>
  <si>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</si>
  <si>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</si>
  <si>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</si>
  <si>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</si>
  <si>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</si>
  <si>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</si>
  <si>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</si>
  <si>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</si>
  <si>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</si>
  <si>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</si>
  <si>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</si>
  <si>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</si>
  <si>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</si>
  <si>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</si>
  <si>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</si>
  <si>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</si>
  <si>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</si>
  <si>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</si>
  <si>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</si>
  <si>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</si>
  <si>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</si>
  <si>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</si>
  <si>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</si>
  <si>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</si>
  <si>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</si>
  <si>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</si>
  <si>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</si>
  <si>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</si>
  <si>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</si>
  <si>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</si>
  <si>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</si>
  <si>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</si>
  <si>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</si>
  <si>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</si>
  <si>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</si>
  <si>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</si>
  <si>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</si>
  <si>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</si>
  <si>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</si>
  <si>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</si>
  <si>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</si>
  <si>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</si>
  <si>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</si>
  <si>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</si>
  <si>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</si>
  <si>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</si>
  <si>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</si>
  <si>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</si>
  <si>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</si>
  <si>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</si>
  <si>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</si>
  <si>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</si>
  <si>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</si>
  <si>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</si>
  <si>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</si>
  <si>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</si>
  <si>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</si>
  <si>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</si>
  <si>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</si>
  <si>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</si>
  <si>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</si>
  <si>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</si>
  <si>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</si>
  <si>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</si>
  <si>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</si>
  <si>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</si>
  <si>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</si>
  <si>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</si>
  <si>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</si>
  <si>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</si>
  <si>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</si>
  <si>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</si>
  <si>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</si>
  <si>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</si>
  <si>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</si>
  <si>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</si>
  <si>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</si>
  <si>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</si>
  <si>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</si>
  <si>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</si>
  <si>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</si>
  <si>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</si>
  <si>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</si>
  <si>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</si>
  <si>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</si>
  <si>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</si>
  <si>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</si>
  <si>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</si>
  <si>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</si>
  <si>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</si>
  <si>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</si>
  <si>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</si>
  <si>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</si>
  <si>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</si>
  <si>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</si>
  <si>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</si>
  <si>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</si>
  <si>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</si>
  <si>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</si>
  <si>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</si>
  <si>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</si>
  <si>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</si>
  <si>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</si>
  <si>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</si>
  <si>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</si>
  <si>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</si>
  <si>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</si>
  <si>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</si>
  <si>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</si>
  <si>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</si>
  <si>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</si>
  <si>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</si>
  <si>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</si>
  <si>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</si>
  <si>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</si>
  <si>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</si>
  <si>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</si>
  <si>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</si>
  <si>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</si>
  <si>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</si>
  <si>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</si>
  <si>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</si>
  <si>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</si>
  <si>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</si>
  <si>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</si>
  <si>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</si>
  <si>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</si>
  <si>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</si>
  <si>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</si>
  <si>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</si>
  <si>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</si>
  <si>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</si>
  <si>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</si>
  <si>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</si>
  <si>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</si>
  <si>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</si>
  <si>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</si>
  <si>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</si>
  <si>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</si>
  <si>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</si>
  <si>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</si>
  <si>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</si>
  <si>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</si>
  <si>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</si>
  <si>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</si>
  <si>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</si>
  <si>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</si>
  <si>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</si>
  <si>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</si>
  <si>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</si>
  <si>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</si>
  <si>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</si>
  <si>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</si>
  <si>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</si>
  <si>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</si>
  <si>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</si>
  <si>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</si>
  <si>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</si>
  <si>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</si>
  <si>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</si>
  <si>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</si>
  <si>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</si>
  <si>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</si>
  <si>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</si>
  <si>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</si>
  <si>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</si>
  <si>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</si>
  <si>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</si>
  <si>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</si>
  <si>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</si>
  <si>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</si>
  <si>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</si>
  <si>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</si>
  <si>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</si>
  <si>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</si>
  <si>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</si>
  <si>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</si>
  <si>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</si>
  <si>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</si>
  <si>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</si>
  <si>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</si>
  <si>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</si>
  <si>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</si>
  <si>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</si>
  <si>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</si>
  <si>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</si>
  <si>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</si>
  <si>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</si>
  <si>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</si>
  <si>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</si>
  <si>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</si>
  <si>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</si>
  <si>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</si>
  <si>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</si>
  <si>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</si>
  <si>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</si>
  <si>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</si>
  <si>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</si>
  <si>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</si>
  <si>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</si>
  <si>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</si>
  <si>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</si>
  <si>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</si>
  <si>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</si>
  <si>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</si>
  <si>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</si>
  <si>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</si>
  <si>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</si>
  <si>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</si>
  <si>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</si>
  <si>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</si>
  <si>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</si>
  <si>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</si>
  <si>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</si>
  <si>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</si>
  <si>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</si>
  <si>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</si>
  <si>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</si>
  <si>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</si>
  <si>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</si>
  <si>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</si>
  <si>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</si>
  <si>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</si>
  <si>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</si>
  <si>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</si>
  <si>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</si>
  <si>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</si>
  <si>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</si>
  <si>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</si>
  <si>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</si>
  <si>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</si>
  <si>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</si>
  <si>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</si>
  <si>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</si>
  <si>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</si>
  <si>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</si>
  <si>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</si>
  <si>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</si>
  <si>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</si>
  <si>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</si>
  <si>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</si>
  <si>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</si>
  <si>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</si>
  <si>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</si>
  <si>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</si>
  <si>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</si>
  <si>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>Приложение № 2</t>
  </si>
  <si>
    <t>к Постановлению Администрации</t>
  </si>
  <si>
    <t xml:space="preserve">% исполнения к году 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</si>
  <si>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1 квартал 2021 года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</si>
  <si>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</si>
  <si>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</si>
  <si>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Исполнено за 1 квартал 2021 года</t>
  </si>
  <si>
    <t xml:space="preserve">                                                                                                                                                                                       от 11.05.2021 № 325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</si>
</sst>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b/>
      <sz val="11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18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3" fillId="5" borderId="1" xfId="0" applyNumberFormat="1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 wrapText="1" shrinkToFit="1"/>
    </xf>
    <xf numFmtId="166" fontId="11" fillId="5" borderId="2" xfId="0" applyNumberFormat="1" applyFont="1" applyFill="1" applyBorder="1" applyAlignment="1">
      <alignment horizontal="center" vertical="center" wrapText="1" shrinkToFit="1"/>
    </xf>
    <xf numFmtId="166" fontId="12" fillId="5" borderId="2" xfId="0" applyNumberFormat="1" applyFont="1" applyFill="1" applyBorder="1" applyAlignment="1">
      <alignment horizontal="center" vertical="center" wrapText="1" shrinkToFit="1"/>
    </xf>
    <xf numFmtId="166" fontId="11" fillId="5" borderId="1" xfId="2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 wrapText="1" shrinkToFit="1"/>
    </xf>
    <xf numFmtId="166" fontId="4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 shrinkToFit="1"/>
    </xf>
    <xf numFmtId="166" fontId="11" fillId="0" borderId="2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0" fillId="0" borderId="0" xfId="0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8"/>
  <sheetViews>
    <sheetView tabSelected="1" zoomScaleNormal="100" workbookViewId="0">
      <selection activeCell="E393" sqref="E393"/>
    </sheetView>
  </sheetViews>
  <sheetFormatPr defaultRowHeight="12.75" x14ac:dyDescent="0.2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6.42578125" style="20" customWidth="1"/>
    <col min="6" max="6" width="15.42578125" style="20" customWidth="1"/>
    <col min="7" max="7" width="13.42578125" style="20" customWidth="1"/>
    <col min="8" max="8" width="11.7109375" style="20" customWidth="1"/>
    <col min="9" max="9" width="12.28515625" style="6" customWidth="1"/>
    <col min="10" max="10" width="11.28515625" style="8" hidden="1" customWidth="1"/>
    <col min="11" max="11" width="13.28515625" hidden="1" customWidth="1"/>
    <col min="12" max="13" width="9.140625" hidden="1" customWidth="1"/>
  </cols>
  <sheetData>
    <row r="1" spans="1:13" ht="12.75" customHeight="1" x14ac:dyDescent="0.2">
      <c r="A1" s="27"/>
      <c r="B1" s="61"/>
      <c r="C1" s="61"/>
      <c r="D1" s="62"/>
      <c r="E1" s="116" t="s">
        <v>403</v>
      </c>
      <c r="F1" s="116"/>
      <c r="G1" s="116"/>
      <c r="H1" s="116"/>
      <c r="I1" s="116"/>
      <c r="J1" s="17"/>
    </row>
    <row r="2" spans="1:13" x14ac:dyDescent="0.2">
      <c r="A2" s="27"/>
      <c r="B2" s="62"/>
      <c r="C2" s="62"/>
      <c r="D2" s="62"/>
      <c r="E2" s="116" t="s">
        <v>404</v>
      </c>
      <c r="F2" s="116"/>
      <c r="G2" s="116"/>
      <c r="H2" s="116"/>
      <c r="I2" s="116"/>
      <c r="J2" s="18"/>
    </row>
    <row r="3" spans="1:13" x14ac:dyDescent="0.2">
      <c r="A3" s="28"/>
      <c r="B3" s="62"/>
      <c r="C3" s="62"/>
      <c r="D3" s="62"/>
      <c r="E3" s="116" t="s">
        <v>49</v>
      </c>
      <c r="F3" s="116"/>
      <c r="G3" s="116"/>
      <c r="H3" s="116"/>
      <c r="I3" s="116"/>
      <c r="J3" s="18"/>
    </row>
    <row r="4" spans="1:13" x14ac:dyDescent="0.2">
      <c r="A4" s="27"/>
      <c r="B4" s="117" t="s">
        <v>410</v>
      </c>
      <c r="C4" s="117"/>
      <c r="D4" s="117"/>
      <c r="E4" s="117"/>
      <c r="F4" s="117"/>
      <c r="G4" s="117"/>
      <c r="H4" s="117"/>
      <c r="I4" s="117"/>
    </row>
    <row r="5" spans="1:13" x14ac:dyDescent="0.2">
      <c r="A5" s="27"/>
      <c r="B5" s="27"/>
      <c r="C5" s="28"/>
      <c r="D5" s="28"/>
      <c r="E5" s="29"/>
      <c r="F5" s="29"/>
      <c r="G5" s="29"/>
      <c r="H5" s="29"/>
      <c r="I5" s="59"/>
    </row>
    <row r="6" spans="1:13" ht="47.25" customHeight="1" x14ac:dyDescent="0.2">
      <c r="A6" s="114" t="s">
        <v>406</v>
      </c>
      <c r="B6" s="114"/>
      <c r="C6" s="114"/>
      <c r="D6" s="114"/>
      <c r="E6" s="114"/>
      <c r="F6" s="114"/>
      <c r="G6" s="114"/>
      <c r="H6" s="114"/>
      <c r="I6" s="114"/>
      <c r="J6" s="115"/>
      <c r="K6" s="115"/>
      <c r="L6" s="115"/>
      <c r="M6" s="115"/>
    </row>
    <row r="7" spans="1:13" x14ac:dyDescent="0.2">
      <c r="A7" s="60"/>
      <c r="B7" s="28"/>
      <c r="C7" s="28"/>
      <c r="D7" s="28"/>
      <c r="E7" s="29"/>
      <c r="F7" s="29"/>
      <c r="G7" s="29"/>
      <c r="H7" s="29"/>
      <c r="I7" s="59"/>
    </row>
    <row r="8" spans="1:13" ht="123.75" customHeight="1" x14ac:dyDescent="0.2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91" t="s">
        <v>407</v>
      </c>
      <c r="G8" s="92" t="s">
        <v>408</v>
      </c>
      <c r="H8" s="92" t="s">
        <v>409</v>
      </c>
      <c r="I8" s="92" t="s">
        <v>405</v>
      </c>
      <c r="J8" s="3" t="s">
        <v>36</v>
      </c>
    </row>
    <row r="9" spans="1:13" ht="15.75" customHeight="1" x14ac:dyDescent="0.2">
      <c r="A9" s="32">
        <v>1</v>
      </c>
      <c r="B9" s="33">
        <v>100</v>
      </c>
      <c r="C9" s="34"/>
      <c r="D9" s="34"/>
      <c r="E9" s="35" t="s">
        <v>5</v>
      </c>
      <c r="F9" s="93">
        <f>SUM(F10+F14+F20+F26+F30+F41+F45)</f>
        <v>37646.5</v>
      </c>
      <c r="G9" s="36">
        <f>SUM(G10+G14+G20+G26+G30+G41+G45)</f>
        <v>39479.800000000003</v>
      </c>
      <c r="H9" s="36">
        <f>SUM(H10+H14+H20+H26+H30+H41+H45)</f>
        <v>8377.2999999999993</v>
      </c>
      <c r="I9" s="36">
        <f t="shared" ref="I9:I15" si="0">H9/G9*100</f>
        <v>21.219205771052536</v>
      </c>
      <c r="J9" s="9" t="e">
        <f>J10+J14+J20+J30+J41+J45+#REF!</f>
        <v>#REF!</v>
      </c>
    </row>
    <row r="10" spans="1:13" ht="25.5" customHeight="1" x14ac:dyDescent="0.2">
      <c r="A10" s="32">
        <v>2</v>
      </c>
      <c r="B10" s="33">
        <v>102</v>
      </c>
      <c r="C10" s="34"/>
      <c r="D10" s="34"/>
      <c r="E10" s="31" t="s">
        <v>51</v>
      </c>
      <c r="F10" s="94">
        <f>SUM(F11)</f>
        <v>1539</v>
      </c>
      <c r="G10" s="36">
        <f t="shared" ref="G10:J12" si="1">G11</f>
        <v>1539</v>
      </c>
      <c r="H10" s="36">
        <f>SUM(H11)</f>
        <v>238.6</v>
      </c>
      <c r="I10" s="36">
        <f t="shared" si="0"/>
        <v>15.503573749187785</v>
      </c>
      <c r="J10" s="10">
        <f t="shared" si="1"/>
        <v>1452</v>
      </c>
    </row>
    <row r="11" spans="1:13" ht="12.75" customHeight="1" x14ac:dyDescent="0.2">
      <c r="A11" s="32">
        <v>3</v>
      </c>
      <c r="B11" s="33">
        <v>102</v>
      </c>
      <c r="C11" s="34" t="s">
        <v>102</v>
      </c>
      <c r="D11" s="34"/>
      <c r="E11" s="31" t="s">
        <v>53</v>
      </c>
      <c r="F11" s="94">
        <f>SUM(F12)</f>
        <v>1539</v>
      </c>
      <c r="G11" s="36">
        <f t="shared" si="1"/>
        <v>1539</v>
      </c>
      <c r="H11" s="36">
        <f>SUM(H12)</f>
        <v>238.6</v>
      </c>
      <c r="I11" s="36">
        <f t="shared" si="0"/>
        <v>15.503573749187785</v>
      </c>
      <c r="J11" s="10">
        <f t="shared" si="1"/>
        <v>1452</v>
      </c>
    </row>
    <row r="12" spans="1:13" ht="12.75" customHeight="1" x14ac:dyDescent="0.2">
      <c r="A12" s="32">
        <v>4</v>
      </c>
      <c r="B12" s="33">
        <v>102</v>
      </c>
      <c r="C12" s="34" t="s">
        <v>100</v>
      </c>
      <c r="D12" s="34"/>
      <c r="E12" s="31" t="s">
        <v>29</v>
      </c>
      <c r="F12" s="94">
        <f>SUM(F13)</f>
        <v>1539</v>
      </c>
      <c r="G12" s="36">
        <f t="shared" si="1"/>
        <v>1539</v>
      </c>
      <c r="H12" s="36">
        <f>SUM(H13)</f>
        <v>238.6</v>
      </c>
      <c r="I12" s="36">
        <f t="shared" si="0"/>
        <v>15.503573749187785</v>
      </c>
      <c r="J12" s="10">
        <f t="shared" si="1"/>
        <v>1452</v>
      </c>
    </row>
    <row r="13" spans="1:13" ht="27" customHeight="1" x14ac:dyDescent="0.2">
      <c r="A13" s="32">
        <v>5</v>
      </c>
      <c r="B13" s="37">
        <v>102</v>
      </c>
      <c r="C13" s="38" t="s">
        <v>100</v>
      </c>
      <c r="D13" s="38" t="s">
        <v>44</v>
      </c>
      <c r="E13" s="39" t="s">
        <v>174</v>
      </c>
      <c r="F13" s="95">
        <v>1539</v>
      </c>
      <c r="G13" s="40">
        <v>1539</v>
      </c>
      <c r="H13" s="40">
        <v>238.6</v>
      </c>
      <c r="I13" s="40">
        <f t="shared" si="0"/>
        <v>15.503573749187785</v>
      </c>
      <c r="J13" s="11">
        <v>1452</v>
      </c>
    </row>
    <row r="14" spans="1:13" ht="38.25" customHeight="1" x14ac:dyDescent="0.2">
      <c r="A14" s="32">
        <v>6</v>
      </c>
      <c r="B14" s="33">
        <v>103</v>
      </c>
      <c r="C14" s="34"/>
      <c r="D14" s="34"/>
      <c r="E14" s="31" t="s">
        <v>26</v>
      </c>
      <c r="F14" s="94">
        <f>SUM(F15)</f>
        <v>1593.4</v>
      </c>
      <c r="G14" s="36">
        <f>SUM(G16+G18)</f>
        <v>1593.4</v>
      </c>
      <c r="H14" s="36">
        <f>SUM(H15)</f>
        <v>125</v>
      </c>
      <c r="I14" s="36">
        <f t="shared" si="0"/>
        <v>7.8448600476967485</v>
      </c>
      <c r="J14" s="10">
        <f t="shared" ref="G14:J16" si="2">J15</f>
        <v>1517</v>
      </c>
    </row>
    <row r="15" spans="1:13" ht="12.75" customHeight="1" x14ac:dyDescent="0.2">
      <c r="A15" s="32">
        <v>7</v>
      </c>
      <c r="B15" s="41">
        <v>103</v>
      </c>
      <c r="C15" s="42" t="s">
        <v>102</v>
      </c>
      <c r="D15" s="43"/>
      <c r="E15" s="31" t="s">
        <v>53</v>
      </c>
      <c r="F15" s="94">
        <f>SUM(F16+F18)</f>
        <v>1593.4</v>
      </c>
      <c r="G15" s="36">
        <f>SUM(G16+G18)</f>
        <v>1593.4</v>
      </c>
      <c r="H15" s="36">
        <f>SUM(H16+H18)</f>
        <v>125</v>
      </c>
      <c r="I15" s="36">
        <f t="shared" si="0"/>
        <v>7.8448600476967485</v>
      </c>
      <c r="J15" s="10">
        <f t="shared" si="2"/>
        <v>1517</v>
      </c>
    </row>
    <row r="16" spans="1:13" ht="24.75" customHeight="1" x14ac:dyDescent="0.2">
      <c r="A16" s="32">
        <v>8</v>
      </c>
      <c r="B16" s="41">
        <v>103</v>
      </c>
      <c r="C16" s="42" t="s">
        <v>99</v>
      </c>
      <c r="D16" s="43"/>
      <c r="E16" s="31" t="s">
        <v>98</v>
      </c>
      <c r="F16" s="94">
        <f>SUM(F17)</f>
        <v>940.7</v>
      </c>
      <c r="G16" s="36">
        <f t="shared" si="2"/>
        <v>940.7</v>
      </c>
      <c r="H16" s="36">
        <f>SUM(H17)</f>
        <v>0</v>
      </c>
      <c r="I16" s="36">
        <f t="shared" si="2"/>
        <v>0</v>
      </c>
      <c r="J16" s="10">
        <f t="shared" si="2"/>
        <v>1517</v>
      </c>
    </row>
    <row r="17" spans="1:11" ht="22.5" customHeight="1" x14ac:dyDescent="0.2">
      <c r="A17" s="32">
        <v>9</v>
      </c>
      <c r="B17" s="44">
        <v>103</v>
      </c>
      <c r="C17" s="45" t="s">
        <v>99</v>
      </c>
      <c r="D17" s="38" t="s">
        <v>44</v>
      </c>
      <c r="E17" s="39" t="s">
        <v>174</v>
      </c>
      <c r="F17" s="95">
        <v>940.7</v>
      </c>
      <c r="G17" s="40">
        <v>940.7</v>
      </c>
      <c r="H17" s="40">
        <v>0</v>
      </c>
      <c r="I17" s="40">
        <f>H17/G17*100</f>
        <v>0</v>
      </c>
      <c r="J17" s="11">
        <v>1517</v>
      </c>
    </row>
    <row r="18" spans="1:11" ht="28.5" customHeight="1" x14ac:dyDescent="0.2">
      <c r="A18" s="32">
        <v>10</v>
      </c>
      <c r="B18" s="41">
        <v>103</v>
      </c>
      <c r="C18" s="42" t="s">
        <v>101</v>
      </c>
      <c r="D18" s="38"/>
      <c r="E18" s="31" t="s">
        <v>54</v>
      </c>
      <c r="F18" s="94">
        <f>SUM(F19)</f>
        <v>652.70000000000005</v>
      </c>
      <c r="G18" s="36">
        <f>SUM(G19)</f>
        <v>652.70000000000005</v>
      </c>
      <c r="H18" s="36">
        <f>SUM(H19)</f>
        <v>125</v>
      </c>
      <c r="I18" s="36">
        <f>SUM(I19)</f>
        <v>19.151218017465908</v>
      </c>
      <c r="J18" s="11"/>
    </row>
    <row r="19" spans="1:11" ht="25.5" customHeight="1" x14ac:dyDescent="0.2">
      <c r="A19" s="32">
        <v>11</v>
      </c>
      <c r="B19" s="44">
        <v>103</v>
      </c>
      <c r="C19" s="45" t="s">
        <v>101</v>
      </c>
      <c r="D19" s="38" t="s">
        <v>44</v>
      </c>
      <c r="E19" s="39" t="s">
        <v>174</v>
      </c>
      <c r="F19" s="95">
        <v>652.70000000000005</v>
      </c>
      <c r="G19" s="40">
        <v>652.70000000000005</v>
      </c>
      <c r="H19" s="40">
        <v>125</v>
      </c>
      <c r="I19" s="40">
        <f>H19/G19*100</f>
        <v>19.151218017465908</v>
      </c>
      <c r="J19" s="11"/>
      <c r="K19">
        <v>905.5</v>
      </c>
    </row>
    <row r="20" spans="1:11" ht="44.25" customHeight="1" x14ac:dyDescent="0.2">
      <c r="A20" s="32">
        <v>12</v>
      </c>
      <c r="B20" s="33">
        <v>104</v>
      </c>
      <c r="C20" s="34"/>
      <c r="D20" s="34"/>
      <c r="E20" s="31" t="s">
        <v>31</v>
      </c>
      <c r="F20" s="94">
        <f>SUM(F21)</f>
        <v>19647.2</v>
      </c>
      <c r="G20" s="36">
        <f>G21</f>
        <v>19647.2</v>
      </c>
      <c r="H20" s="36">
        <f>SUM(H21)</f>
        <v>2832.3999999999996</v>
      </c>
      <c r="I20" s="36">
        <f>H20/G20*100</f>
        <v>14.416303595423264</v>
      </c>
      <c r="J20" s="10" t="e">
        <f>J21</f>
        <v>#REF!</v>
      </c>
    </row>
    <row r="21" spans="1:11" ht="17.25" customHeight="1" x14ac:dyDescent="0.2">
      <c r="A21" s="32">
        <v>13</v>
      </c>
      <c r="B21" s="33">
        <v>104</v>
      </c>
      <c r="C21" s="34" t="s">
        <v>102</v>
      </c>
      <c r="D21" s="34"/>
      <c r="E21" s="31" t="s">
        <v>53</v>
      </c>
      <c r="F21" s="94">
        <f>SUM(F22+F24)</f>
        <v>19647.2</v>
      </c>
      <c r="G21" s="36">
        <f>SUM(G22+G24)</f>
        <v>19647.2</v>
      </c>
      <c r="H21" s="36">
        <f>SUM(H22+H24)</f>
        <v>2832.3999999999996</v>
      </c>
      <c r="I21" s="36">
        <f>H21/G21*100</f>
        <v>14.416303595423264</v>
      </c>
      <c r="J21" s="10" t="e">
        <f>J22+J24+#REF!+#REF!</f>
        <v>#REF!</v>
      </c>
    </row>
    <row r="22" spans="1:11" ht="25.5" customHeight="1" x14ac:dyDescent="0.2">
      <c r="A22" s="32">
        <v>14</v>
      </c>
      <c r="B22" s="33">
        <v>104</v>
      </c>
      <c r="C22" s="34" t="s">
        <v>101</v>
      </c>
      <c r="D22" s="34"/>
      <c r="E22" s="31" t="s">
        <v>54</v>
      </c>
      <c r="F22" s="94">
        <f>SUM(F23)</f>
        <v>15434.2</v>
      </c>
      <c r="G22" s="36">
        <f>SUM(G23:G23)</f>
        <v>15434.2</v>
      </c>
      <c r="H22" s="36">
        <f>SUM(H23)</f>
        <v>2078.6</v>
      </c>
      <c r="I22" s="36">
        <f>SUM(I23:I23)</f>
        <v>13.467494265980742</v>
      </c>
      <c r="J22" s="10">
        <f>J23</f>
        <v>14238</v>
      </c>
    </row>
    <row r="23" spans="1:11" ht="28.5" customHeight="1" x14ac:dyDescent="0.2">
      <c r="A23" s="32">
        <v>15</v>
      </c>
      <c r="B23" s="37">
        <v>104</v>
      </c>
      <c r="C23" s="38" t="s">
        <v>101</v>
      </c>
      <c r="D23" s="38" t="s">
        <v>44</v>
      </c>
      <c r="E23" s="39" t="s">
        <v>174</v>
      </c>
      <c r="F23" s="95">
        <v>15434.2</v>
      </c>
      <c r="G23" s="40">
        <v>15434.2</v>
      </c>
      <c r="H23" s="40">
        <v>2078.6</v>
      </c>
      <c r="I23" s="40">
        <f>H23/G23*100</f>
        <v>13.467494265980742</v>
      </c>
      <c r="J23" s="11">
        <v>14238</v>
      </c>
    </row>
    <row r="24" spans="1:11" ht="27.75" customHeight="1" x14ac:dyDescent="0.2">
      <c r="A24" s="32">
        <v>16</v>
      </c>
      <c r="B24" s="33">
        <v>104</v>
      </c>
      <c r="C24" s="34" t="s">
        <v>103</v>
      </c>
      <c r="D24" s="34"/>
      <c r="E24" s="31" t="s">
        <v>57</v>
      </c>
      <c r="F24" s="94">
        <f>SUM(F25)</f>
        <v>4213</v>
      </c>
      <c r="G24" s="36">
        <f>SUM(G25)</f>
        <v>4213</v>
      </c>
      <c r="H24" s="36">
        <f>SUM(H25)</f>
        <v>753.8</v>
      </c>
      <c r="I24" s="36">
        <f>SUM(I25)</f>
        <v>17.892238309992877</v>
      </c>
      <c r="J24" s="10">
        <f>J25</f>
        <v>9260</v>
      </c>
    </row>
    <row r="25" spans="1:11" ht="18.75" customHeight="1" x14ac:dyDescent="0.2">
      <c r="A25" s="32">
        <v>17</v>
      </c>
      <c r="B25" s="37">
        <v>104</v>
      </c>
      <c r="C25" s="38" t="s">
        <v>103</v>
      </c>
      <c r="D25" s="38" t="s">
        <v>44</v>
      </c>
      <c r="E25" s="39" t="s">
        <v>174</v>
      </c>
      <c r="F25" s="95">
        <v>4213</v>
      </c>
      <c r="G25" s="40">
        <v>4213</v>
      </c>
      <c r="H25" s="40">
        <v>753.8</v>
      </c>
      <c r="I25" s="40">
        <f>H25/G25*100</f>
        <v>17.892238309992877</v>
      </c>
      <c r="J25" s="11">
        <v>9260</v>
      </c>
    </row>
    <row r="26" spans="1:11" ht="18.75" customHeight="1" x14ac:dyDescent="0.2">
      <c r="A26" s="32">
        <v>18</v>
      </c>
      <c r="B26" s="33">
        <v>105</v>
      </c>
      <c r="C26" s="34"/>
      <c r="D26" s="34"/>
      <c r="E26" s="31" t="s">
        <v>218</v>
      </c>
      <c r="F26" s="94">
        <f t="shared" ref="F26:I28" si="3">SUM(F27)</f>
        <v>6.2</v>
      </c>
      <c r="G26" s="36">
        <f t="shared" si="3"/>
        <v>6.2</v>
      </c>
      <c r="H26" s="36">
        <f t="shared" si="3"/>
        <v>0</v>
      </c>
      <c r="I26" s="36">
        <f t="shared" si="3"/>
        <v>0</v>
      </c>
      <c r="J26" s="11"/>
    </row>
    <row r="27" spans="1:11" ht="18.75" customHeight="1" x14ac:dyDescent="0.2">
      <c r="A27" s="32">
        <v>19</v>
      </c>
      <c r="B27" s="33">
        <v>105</v>
      </c>
      <c r="C27" s="34" t="s">
        <v>102</v>
      </c>
      <c r="D27" s="34"/>
      <c r="E27" s="31" t="s">
        <v>53</v>
      </c>
      <c r="F27" s="94">
        <f t="shared" si="3"/>
        <v>6.2</v>
      </c>
      <c r="G27" s="36">
        <f t="shared" si="3"/>
        <v>6.2</v>
      </c>
      <c r="H27" s="36">
        <f t="shared" si="3"/>
        <v>0</v>
      </c>
      <c r="I27" s="36">
        <f t="shared" si="3"/>
        <v>0</v>
      </c>
      <c r="J27" s="11"/>
    </row>
    <row r="28" spans="1:11" ht="84.75" customHeight="1" x14ac:dyDescent="0.2">
      <c r="A28" s="32">
        <v>20</v>
      </c>
      <c r="B28" s="33">
        <v>105</v>
      </c>
      <c r="C28" s="34" t="s">
        <v>199</v>
      </c>
      <c r="D28" s="34"/>
      <c r="E28" s="46" t="s">
        <v>222</v>
      </c>
      <c r="F28" s="94">
        <f t="shared" si="3"/>
        <v>6.2</v>
      </c>
      <c r="G28" s="36">
        <f t="shared" si="3"/>
        <v>6.2</v>
      </c>
      <c r="H28" s="36">
        <f t="shared" si="3"/>
        <v>0</v>
      </c>
      <c r="I28" s="36">
        <f t="shared" si="3"/>
        <v>0</v>
      </c>
      <c r="J28" s="11"/>
      <c r="K28" s="5"/>
    </row>
    <row r="29" spans="1:11" ht="30.75" customHeight="1" x14ac:dyDescent="0.2">
      <c r="A29" s="32">
        <v>21</v>
      </c>
      <c r="B29" s="37">
        <v>105</v>
      </c>
      <c r="C29" s="38" t="s">
        <v>199</v>
      </c>
      <c r="D29" s="38" t="s">
        <v>56</v>
      </c>
      <c r="E29" s="39" t="s">
        <v>173</v>
      </c>
      <c r="F29" s="95">
        <v>6.2</v>
      </c>
      <c r="G29" s="40">
        <v>6.2</v>
      </c>
      <c r="H29" s="40">
        <v>0</v>
      </c>
      <c r="I29" s="40">
        <f t="shared" ref="I29:I36" si="4">H29/G29*100</f>
        <v>0</v>
      </c>
      <c r="J29" s="11"/>
    </row>
    <row r="30" spans="1:11" ht="39" customHeight="1" x14ac:dyDescent="0.2">
      <c r="A30" s="32">
        <v>22</v>
      </c>
      <c r="B30" s="33">
        <v>106</v>
      </c>
      <c r="C30" s="34"/>
      <c r="D30" s="34"/>
      <c r="E30" s="31" t="s">
        <v>284</v>
      </c>
      <c r="F30" s="94">
        <f>SUM(F31+F36)</f>
        <v>5015.8999999999996</v>
      </c>
      <c r="G30" s="36">
        <f>G31+G36</f>
        <v>4965.8999999999996</v>
      </c>
      <c r="H30" s="36">
        <f>SUM(H31+H36)</f>
        <v>580.20000000000005</v>
      </c>
      <c r="I30" s="36">
        <f t="shared" si="4"/>
        <v>11.683682716123968</v>
      </c>
      <c r="J30" s="10" t="e">
        <f>J31+#REF!</f>
        <v>#REF!</v>
      </c>
    </row>
    <row r="31" spans="1:11" ht="39.75" customHeight="1" x14ac:dyDescent="0.2">
      <c r="A31" s="32">
        <v>23</v>
      </c>
      <c r="B31" s="33">
        <v>106</v>
      </c>
      <c r="C31" s="34" t="s">
        <v>165</v>
      </c>
      <c r="D31" s="34"/>
      <c r="E31" s="31" t="s">
        <v>344</v>
      </c>
      <c r="F31" s="94">
        <f>SUM(F32)</f>
        <v>3757.1</v>
      </c>
      <c r="G31" s="36">
        <f>G32</f>
        <v>3707.1</v>
      </c>
      <c r="H31" s="36">
        <f>SUM(H32)</f>
        <v>473.8</v>
      </c>
      <c r="I31" s="36">
        <f t="shared" si="4"/>
        <v>12.780879933101346</v>
      </c>
      <c r="J31" s="10" t="e">
        <f>J33+J37</f>
        <v>#REF!</v>
      </c>
    </row>
    <row r="32" spans="1:11" ht="39.75" customHeight="1" x14ac:dyDescent="0.2">
      <c r="A32" s="32">
        <v>24</v>
      </c>
      <c r="B32" s="33">
        <v>106</v>
      </c>
      <c r="C32" s="34" t="s">
        <v>105</v>
      </c>
      <c r="D32" s="34"/>
      <c r="E32" s="47" t="s">
        <v>345</v>
      </c>
      <c r="F32" s="94">
        <f>SUM(F33)</f>
        <v>3757.1</v>
      </c>
      <c r="G32" s="36">
        <f>SUM(G33)</f>
        <v>3707.1</v>
      </c>
      <c r="H32" s="36">
        <f>SUM(H33)</f>
        <v>473.8</v>
      </c>
      <c r="I32" s="36">
        <f t="shared" si="4"/>
        <v>12.780879933101346</v>
      </c>
      <c r="J32" s="10"/>
    </row>
    <row r="33" spans="1:11" ht="27" customHeight="1" x14ac:dyDescent="0.2">
      <c r="A33" s="32">
        <v>25</v>
      </c>
      <c r="B33" s="33">
        <v>106</v>
      </c>
      <c r="C33" s="34" t="s">
        <v>104</v>
      </c>
      <c r="D33" s="34"/>
      <c r="E33" s="31" t="s">
        <v>55</v>
      </c>
      <c r="F33" s="94">
        <f>SUM(F34:F35)</f>
        <v>3757.1</v>
      </c>
      <c r="G33" s="36">
        <f>SUM(G34:G35)</f>
        <v>3707.1</v>
      </c>
      <c r="H33" s="36">
        <f>SUM(H34:H35)</f>
        <v>473.8</v>
      </c>
      <c r="I33" s="36">
        <f t="shared" si="4"/>
        <v>12.780879933101346</v>
      </c>
      <c r="J33" s="10" t="e">
        <f>J34+#REF!</f>
        <v>#REF!</v>
      </c>
    </row>
    <row r="34" spans="1:11" ht="18.75" customHeight="1" x14ac:dyDescent="0.2">
      <c r="A34" s="32">
        <v>26</v>
      </c>
      <c r="B34" s="37">
        <v>106</v>
      </c>
      <c r="C34" s="38" t="s">
        <v>104</v>
      </c>
      <c r="D34" s="38" t="s">
        <v>44</v>
      </c>
      <c r="E34" s="39" t="s">
        <v>174</v>
      </c>
      <c r="F34" s="95">
        <v>3575.4</v>
      </c>
      <c r="G34" s="40">
        <f>3575.4-50</f>
        <v>3525.4</v>
      </c>
      <c r="H34" s="40">
        <v>457.5</v>
      </c>
      <c r="I34" s="40">
        <f t="shared" si="4"/>
        <v>12.977250808418903</v>
      </c>
      <c r="J34" s="11">
        <v>809</v>
      </c>
    </row>
    <row r="35" spans="1:11" ht="29.25" customHeight="1" x14ac:dyDescent="0.2">
      <c r="A35" s="32">
        <v>27</v>
      </c>
      <c r="B35" s="37">
        <v>106</v>
      </c>
      <c r="C35" s="38" t="s">
        <v>104</v>
      </c>
      <c r="D35" s="38" t="s">
        <v>56</v>
      </c>
      <c r="E35" s="39" t="s">
        <v>173</v>
      </c>
      <c r="F35" s="95">
        <v>181.7</v>
      </c>
      <c r="G35" s="40">
        <v>181.7</v>
      </c>
      <c r="H35" s="40">
        <v>16.3</v>
      </c>
      <c r="I35" s="40">
        <f t="shared" si="4"/>
        <v>8.9708310401761153</v>
      </c>
      <c r="J35" s="11"/>
    </row>
    <row r="36" spans="1:11" s="5" customFormat="1" ht="16.5" customHeight="1" x14ac:dyDescent="0.2">
      <c r="A36" s="32">
        <v>28</v>
      </c>
      <c r="B36" s="33">
        <v>106</v>
      </c>
      <c r="C36" s="34" t="s">
        <v>102</v>
      </c>
      <c r="D36" s="34"/>
      <c r="E36" s="31" t="s">
        <v>53</v>
      </c>
      <c r="F36" s="94">
        <f>SUM(F37+F39)</f>
        <v>1258.8</v>
      </c>
      <c r="G36" s="36">
        <f>SUM(G37+G39)</f>
        <v>1258.8000000000002</v>
      </c>
      <c r="H36" s="36">
        <f>SUM(H37+H39)</f>
        <v>106.39999999999999</v>
      </c>
      <c r="I36" s="36">
        <f t="shared" si="4"/>
        <v>8.4524944391483938</v>
      </c>
      <c r="J36" s="10"/>
    </row>
    <row r="37" spans="1:11" ht="25.5" customHeight="1" x14ac:dyDescent="0.2">
      <c r="A37" s="32">
        <v>29</v>
      </c>
      <c r="B37" s="33">
        <v>106</v>
      </c>
      <c r="C37" s="34" t="s">
        <v>101</v>
      </c>
      <c r="D37" s="34"/>
      <c r="E37" s="31" t="s">
        <v>54</v>
      </c>
      <c r="F37" s="94">
        <f>SUM(F38)</f>
        <v>571.5</v>
      </c>
      <c r="G37" s="36">
        <f>SUM(G38)</f>
        <v>571.5</v>
      </c>
      <c r="H37" s="36">
        <f>SUM(H38)</f>
        <v>7.8</v>
      </c>
      <c r="I37" s="36">
        <f>SUM(I38)</f>
        <v>1.3648293963254594</v>
      </c>
      <c r="J37" s="10">
        <f>J38</f>
        <v>847</v>
      </c>
    </row>
    <row r="38" spans="1:11" ht="25.5" customHeight="1" x14ac:dyDescent="0.2">
      <c r="A38" s="32">
        <v>30</v>
      </c>
      <c r="B38" s="37">
        <v>106</v>
      </c>
      <c r="C38" s="38" t="s">
        <v>101</v>
      </c>
      <c r="D38" s="38" t="s">
        <v>44</v>
      </c>
      <c r="E38" s="39" t="s">
        <v>174</v>
      </c>
      <c r="F38" s="95">
        <v>571.5</v>
      </c>
      <c r="G38" s="40">
        <f>982.9-411.4</f>
        <v>571.5</v>
      </c>
      <c r="H38" s="40">
        <v>7.8</v>
      </c>
      <c r="I38" s="40">
        <f>H38/G38*100</f>
        <v>1.3648293963254594</v>
      </c>
      <c r="J38" s="11">
        <v>847</v>
      </c>
    </row>
    <row r="39" spans="1:11" ht="29.25" customHeight="1" x14ac:dyDescent="0.2">
      <c r="A39" s="32">
        <v>31</v>
      </c>
      <c r="B39" s="33">
        <v>106</v>
      </c>
      <c r="C39" s="34" t="s">
        <v>106</v>
      </c>
      <c r="D39" s="34"/>
      <c r="E39" s="31" t="s">
        <v>27</v>
      </c>
      <c r="F39" s="94">
        <f>SUM(F40)</f>
        <v>687.3</v>
      </c>
      <c r="G39" s="36">
        <f>SUM(G40)</f>
        <v>687.30000000000007</v>
      </c>
      <c r="H39" s="36">
        <f>SUM(H40)</f>
        <v>98.6</v>
      </c>
      <c r="I39" s="36">
        <f>SUM(I40)</f>
        <v>14.345991561181432</v>
      </c>
      <c r="J39" s="11"/>
    </row>
    <row r="40" spans="1:11" ht="29.25" customHeight="1" x14ac:dyDescent="0.2">
      <c r="A40" s="32">
        <v>32</v>
      </c>
      <c r="B40" s="37">
        <v>106</v>
      </c>
      <c r="C40" s="38" t="s">
        <v>106</v>
      </c>
      <c r="D40" s="38" t="s">
        <v>44</v>
      </c>
      <c r="E40" s="39" t="s">
        <v>174</v>
      </c>
      <c r="F40" s="95">
        <v>687.3</v>
      </c>
      <c r="G40" s="40">
        <f>754.7-67.4</f>
        <v>687.30000000000007</v>
      </c>
      <c r="H40" s="40">
        <v>98.6</v>
      </c>
      <c r="I40" s="40">
        <f>H40/G40*100</f>
        <v>14.345991561181432</v>
      </c>
      <c r="J40" s="11"/>
    </row>
    <row r="41" spans="1:11" ht="12.75" customHeight="1" x14ac:dyDescent="0.2">
      <c r="A41" s="32">
        <v>33</v>
      </c>
      <c r="B41" s="33">
        <v>111</v>
      </c>
      <c r="C41" s="34"/>
      <c r="D41" s="34"/>
      <c r="E41" s="31" t="s">
        <v>6</v>
      </c>
      <c r="F41" s="94">
        <f>SUM(F42)</f>
        <v>300</v>
      </c>
      <c r="G41" s="36">
        <f t="shared" ref="G41:J43" si="5">G42</f>
        <v>300</v>
      </c>
      <c r="H41" s="36">
        <v>0</v>
      </c>
      <c r="I41" s="36">
        <f t="shared" si="5"/>
        <v>0</v>
      </c>
      <c r="J41" s="10">
        <f t="shared" si="5"/>
        <v>250</v>
      </c>
    </row>
    <row r="42" spans="1:11" ht="12.75" customHeight="1" x14ac:dyDescent="0.2">
      <c r="A42" s="32">
        <v>34</v>
      </c>
      <c r="B42" s="33">
        <v>111</v>
      </c>
      <c r="C42" s="34" t="s">
        <v>102</v>
      </c>
      <c r="D42" s="34"/>
      <c r="E42" s="31" t="s">
        <v>53</v>
      </c>
      <c r="F42" s="94">
        <f>SUM(F43)</f>
        <v>300</v>
      </c>
      <c r="G42" s="36">
        <f t="shared" si="5"/>
        <v>300</v>
      </c>
      <c r="H42" s="36">
        <v>0</v>
      </c>
      <c r="I42" s="36">
        <f t="shared" si="5"/>
        <v>0</v>
      </c>
      <c r="J42" s="10">
        <f t="shared" si="5"/>
        <v>250</v>
      </c>
    </row>
    <row r="43" spans="1:11" ht="12.75" customHeight="1" x14ac:dyDescent="0.2">
      <c r="A43" s="32">
        <v>35</v>
      </c>
      <c r="B43" s="33">
        <v>111</v>
      </c>
      <c r="C43" s="34" t="s">
        <v>118</v>
      </c>
      <c r="D43" s="34"/>
      <c r="E43" s="31" t="s">
        <v>7</v>
      </c>
      <c r="F43" s="94">
        <f>SUM(F44)</f>
        <v>300</v>
      </c>
      <c r="G43" s="36">
        <f t="shared" si="5"/>
        <v>300</v>
      </c>
      <c r="H43" s="36">
        <v>0</v>
      </c>
      <c r="I43" s="36">
        <v>0</v>
      </c>
      <c r="J43" s="10">
        <f t="shared" si="5"/>
        <v>250</v>
      </c>
    </row>
    <row r="44" spans="1:11" ht="18.75" customHeight="1" x14ac:dyDescent="0.2">
      <c r="A44" s="32">
        <v>36</v>
      </c>
      <c r="B44" s="37">
        <v>111</v>
      </c>
      <c r="C44" s="38" t="s">
        <v>118</v>
      </c>
      <c r="D44" s="38" t="s">
        <v>45</v>
      </c>
      <c r="E44" s="39" t="s">
        <v>46</v>
      </c>
      <c r="F44" s="95">
        <v>300</v>
      </c>
      <c r="G44" s="40">
        <v>300</v>
      </c>
      <c r="H44" s="40">
        <v>0</v>
      </c>
      <c r="I44" s="40">
        <v>0</v>
      </c>
      <c r="J44" s="11">
        <v>250</v>
      </c>
    </row>
    <row r="45" spans="1:11" ht="20.25" customHeight="1" x14ac:dyDescent="0.2">
      <c r="A45" s="32">
        <v>37</v>
      </c>
      <c r="B45" s="33">
        <v>113</v>
      </c>
      <c r="C45" s="34"/>
      <c r="D45" s="34"/>
      <c r="E45" s="31" t="s">
        <v>24</v>
      </c>
      <c r="F45" s="94">
        <f>SUM(F46+F63+F67)</f>
        <v>9544.7999999999993</v>
      </c>
      <c r="G45" s="36">
        <f>SUM(G46+G63+G67)</f>
        <v>11428.099999999999</v>
      </c>
      <c r="H45" s="36">
        <f>SUM(H46+H63+H67)</f>
        <v>4601.0999999999995</v>
      </c>
      <c r="I45" s="36">
        <f t="shared" ref="I45:I50" si="6">H45/G45*100</f>
        <v>40.261285778038349</v>
      </c>
      <c r="J45" s="10" t="e">
        <f>#REF!+#REF!+#REF!+#REF!+#REF!+#REF!+#REF!+#REF!+#REF!+#REF!</f>
        <v>#REF!</v>
      </c>
    </row>
    <row r="46" spans="1:11" ht="38.25" customHeight="1" x14ac:dyDescent="0.2">
      <c r="A46" s="32">
        <v>38</v>
      </c>
      <c r="B46" s="33">
        <v>113</v>
      </c>
      <c r="C46" s="34" t="s">
        <v>107</v>
      </c>
      <c r="D46" s="38"/>
      <c r="E46" s="31" t="s">
        <v>317</v>
      </c>
      <c r="F46" s="94">
        <f>SUM(F47+F51+F53+F55+F61)</f>
        <v>9041.1999999999989</v>
      </c>
      <c r="G46" s="36">
        <f>SUM(G47+G51+G53+G55+G61)</f>
        <v>10798.499999999998</v>
      </c>
      <c r="H46" s="36">
        <f>SUM(H47+H51+H53+H55+H61)</f>
        <v>4443.4999999999991</v>
      </c>
      <c r="I46" s="36">
        <f t="shared" si="6"/>
        <v>41.149233689864332</v>
      </c>
      <c r="J46" s="10"/>
    </row>
    <row r="47" spans="1:11" ht="26.25" customHeight="1" x14ac:dyDescent="0.2">
      <c r="A47" s="32">
        <v>39</v>
      </c>
      <c r="B47" s="33">
        <v>113</v>
      </c>
      <c r="C47" s="34" t="s">
        <v>112</v>
      </c>
      <c r="D47" s="34"/>
      <c r="E47" s="48" t="s">
        <v>59</v>
      </c>
      <c r="F47" s="96">
        <f>SUM(F48:F50)</f>
        <v>7965.5</v>
      </c>
      <c r="G47" s="36">
        <f>SUM(G48:G50)</f>
        <v>9722.7999999999993</v>
      </c>
      <c r="H47" s="36">
        <f>SUM(H48:H50)</f>
        <v>4393.0999999999995</v>
      </c>
      <c r="I47" s="36">
        <f t="shared" si="6"/>
        <v>45.183486238532105</v>
      </c>
      <c r="J47" s="10"/>
    </row>
    <row r="48" spans="1:11" s="4" customFormat="1" ht="21" customHeight="1" x14ac:dyDescent="0.2">
      <c r="A48" s="32">
        <v>40</v>
      </c>
      <c r="B48" s="37">
        <v>113</v>
      </c>
      <c r="C48" s="38" t="s">
        <v>112</v>
      </c>
      <c r="D48" s="38" t="s">
        <v>38</v>
      </c>
      <c r="E48" s="49" t="s">
        <v>60</v>
      </c>
      <c r="F48" s="97">
        <v>7965.5</v>
      </c>
      <c r="G48" s="40">
        <f>6829.4+404.5+252.8+478.8</f>
        <v>7965.5</v>
      </c>
      <c r="H48" s="40">
        <v>3297.2</v>
      </c>
      <c r="I48" s="40">
        <f t="shared" si="6"/>
        <v>41.39350950976084</v>
      </c>
      <c r="J48" s="12"/>
      <c r="K48" s="4">
        <v>7233.9</v>
      </c>
    </row>
    <row r="49" spans="1:10" s="4" customFormat="1" ht="32.25" customHeight="1" x14ac:dyDescent="0.2">
      <c r="A49" s="32">
        <v>41</v>
      </c>
      <c r="B49" s="37">
        <v>113</v>
      </c>
      <c r="C49" s="38" t="s">
        <v>112</v>
      </c>
      <c r="D49" s="38" t="s">
        <v>56</v>
      </c>
      <c r="E49" s="39" t="s">
        <v>173</v>
      </c>
      <c r="F49" s="95">
        <v>0</v>
      </c>
      <c r="G49" s="40">
        <v>1707.3</v>
      </c>
      <c r="H49" s="40">
        <v>1087.5999999999999</v>
      </c>
      <c r="I49" s="40">
        <f t="shared" si="6"/>
        <v>63.702922743513149</v>
      </c>
      <c r="J49" s="12"/>
    </row>
    <row r="50" spans="1:10" s="4" customFormat="1" ht="21" customHeight="1" x14ac:dyDescent="0.2">
      <c r="A50" s="32">
        <v>42</v>
      </c>
      <c r="B50" s="37">
        <v>113</v>
      </c>
      <c r="C50" s="38" t="s">
        <v>112</v>
      </c>
      <c r="D50" s="38" t="s">
        <v>170</v>
      </c>
      <c r="E50" s="39" t="s">
        <v>171</v>
      </c>
      <c r="F50" s="95">
        <v>0</v>
      </c>
      <c r="G50" s="40">
        <v>50</v>
      </c>
      <c r="H50" s="40">
        <v>8.3000000000000007</v>
      </c>
      <c r="I50" s="40">
        <f t="shared" si="6"/>
        <v>16.600000000000001</v>
      </c>
      <c r="J50" s="12"/>
    </row>
    <row r="51" spans="1:10" ht="32.25" customHeight="1" x14ac:dyDescent="0.2">
      <c r="A51" s="32">
        <v>43</v>
      </c>
      <c r="B51" s="33">
        <v>113</v>
      </c>
      <c r="C51" s="34" t="s">
        <v>268</v>
      </c>
      <c r="D51" s="34"/>
      <c r="E51" s="48" t="s">
        <v>187</v>
      </c>
      <c r="F51" s="96">
        <f>SUM(F52)</f>
        <v>860.3</v>
      </c>
      <c r="G51" s="36">
        <f>SUM(G52)</f>
        <v>860.3</v>
      </c>
      <c r="H51" s="36">
        <f>SUM(H52)</f>
        <v>46.2</v>
      </c>
      <c r="I51" s="36">
        <f>SUM(I52)</f>
        <v>5.3702196908055333</v>
      </c>
      <c r="J51" s="10"/>
    </row>
    <row r="52" spans="1:10" ht="28.5" customHeight="1" x14ac:dyDescent="0.2">
      <c r="A52" s="32">
        <v>44</v>
      </c>
      <c r="B52" s="37">
        <v>113</v>
      </c>
      <c r="C52" s="38" t="s">
        <v>268</v>
      </c>
      <c r="D52" s="38" t="s">
        <v>56</v>
      </c>
      <c r="E52" s="39" t="s">
        <v>173</v>
      </c>
      <c r="F52" s="95">
        <v>860.3</v>
      </c>
      <c r="G52" s="40">
        <v>860.3</v>
      </c>
      <c r="H52" s="40">
        <v>46.2</v>
      </c>
      <c r="I52" s="40">
        <f>H52/G52*100</f>
        <v>5.3702196908055333</v>
      </c>
      <c r="J52" s="10"/>
    </row>
    <row r="53" spans="1:10" ht="32.25" customHeight="1" x14ac:dyDescent="0.2">
      <c r="A53" s="32">
        <v>45</v>
      </c>
      <c r="B53" s="33">
        <v>113</v>
      </c>
      <c r="C53" s="34" t="s">
        <v>269</v>
      </c>
      <c r="D53" s="34"/>
      <c r="E53" s="48" t="s">
        <v>61</v>
      </c>
      <c r="F53" s="96">
        <f>SUM(F54)</f>
        <v>50</v>
      </c>
      <c r="G53" s="36">
        <f>G54</f>
        <v>50</v>
      </c>
      <c r="H53" s="36">
        <f>SUM(H54)</f>
        <v>4.2</v>
      </c>
      <c r="I53" s="36">
        <f>I54</f>
        <v>8.4</v>
      </c>
      <c r="J53" s="10"/>
    </row>
    <row r="54" spans="1:10" s="4" customFormat="1" ht="28.5" customHeight="1" x14ac:dyDescent="0.2">
      <c r="A54" s="32">
        <v>46</v>
      </c>
      <c r="B54" s="37">
        <v>113</v>
      </c>
      <c r="C54" s="38" t="s">
        <v>269</v>
      </c>
      <c r="D54" s="38" t="s">
        <v>56</v>
      </c>
      <c r="E54" s="39" t="s">
        <v>173</v>
      </c>
      <c r="F54" s="95">
        <v>50</v>
      </c>
      <c r="G54" s="40">
        <v>50</v>
      </c>
      <c r="H54" s="40">
        <v>4.2</v>
      </c>
      <c r="I54" s="40">
        <f>H54/G54*100</f>
        <v>8.4</v>
      </c>
      <c r="J54" s="12"/>
    </row>
    <row r="55" spans="1:10" s="4" customFormat="1" ht="43.5" customHeight="1" x14ac:dyDescent="0.2">
      <c r="A55" s="32">
        <v>47</v>
      </c>
      <c r="B55" s="33">
        <v>113</v>
      </c>
      <c r="C55" s="34" t="s">
        <v>189</v>
      </c>
      <c r="D55" s="38"/>
      <c r="E55" s="48" t="s">
        <v>62</v>
      </c>
      <c r="F55" s="96">
        <f>SUM(F56+F58)</f>
        <v>115.39999999999999</v>
      </c>
      <c r="G55" s="36">
        <f>G56+G58</f>
        <v>115.39999999999999</v>
      </c>
      <c r="H55" s="36">
        <f>SUM(H56+H58)</f>
        <v>0</v>
      </c>
      <c r="I55" s="36">
        <f>H55/G55*100</f>
        <v>0</v>
      </c>
      <c r="J55" s="12"/>
    </row>
    <row r="56" spans="1:10" s="4" customFormat="1" ht="68.25" customHeight="1" x14ac:dyDescent="0.2">
      <c r="A56" s="32">
        <v>48</v>
      </c>
      <c r="B56" s="33">
        <v>113</v>
      </c>
      <c r="C56" s="34" t="s">
        <v>113</v>
      </c>
      <c r="D56" s="38"/>
      <c r="E56" s="48" t="s">
        <v>63</v>
      </c>
      <c r="F56" s="96">
        <f>SUM(F57)</f>
        <v>0.2</v>
      </c>
      <c r="G56" s="36">
        <f>G57</f>
        <v>0.2</v>
      </c>
      <c r="H56" s="36">
        <f>SUM(H57)</f>
        <v>0</v>
      </c>
      <c r="I56" s="36">
        <f>I57</f>
        <v>0</v>
      </c>
      <c r="J56" s="12"/>
    </row>
    <row r="57" spans="1:10" s="4" customFormat="1" ht="30.75" customHeight="1" x14ac:dyDescent="0.2">
      <c r="A57" s="32">
        <v>49</v>
      </c>
      <c r="B57" s="37">
        <v>113</v>
      </c>
      <c r="C57" s="38" t="s">
        <v>113</v>
      </c>
      <c r="D57" s="38" t="s">
        <v>56</v>
      </c>
      <c r="E57" s="39" t="s">
        <v>173</v>
      </c>
      <c r="F57" s="95">
        <v>0.2</v>
      </c>
      <c r="G57" s="40">
        <v>0.2</v>
      </c>
      <c r="H57" s="40">
        <v>0</v>
      </c>
      <c r="I57" s="40">
        <f>H57/G57*100</f>
        <v>0</v>
      </c>
      <c r="J57" s="12"/>
    </row>
    <row r="58" spans="1:10" s="4" customFormat="1" ht="32.25" customHeight="1" x14ac:dyDescent="0.2">
      <c r="A58" s="32">
        <v>50</v>
      </c>
      <c r="B58" s="33">
        <v>113</v>
      </c>
      <c r="C58" s="34" t="s">
        <v>114</v>
      </c>
      <c r="D58" s="38"/>
      <c r="E58" s="48" t="s">
        <v>64</v>
      </c>
      <c r="F58" s="96">
        <f>SUM(F59:F60)</f>
        <v>115.19999999999999</v>
      </c>
      <c r="G58" s="36">
        <f>G59+G60</f>
        <v>115.19999999999999</v>
      </c>
      <c r="H58" s="36">
        <f>SUM(H59:H60)</f>
        <v>0</v>
      </c>
      <c r="I58" s="36">
        <f>H58/G58*100</f>
        <v>0</v>
      </c>
      <c r="J58" s="12"/>
    </row>
    <row r="59" spans="1:10" s="4" customFormat="1" ht="28.5" customHeight="1" x14ac:dyDescent="0.2">
      <c r="A59" s="32">
        <v>51</v>
      </c>
      <c r="B59" s="37">
        <v>113</v>
      </c>
      <c r="C59" s="38" t="s">
        <v>114</v>
      </c>
      <c r="D59" s="38" t="s">
        <v>44</v>
      </c>
      <c r="E59" s="39" t="s">
        <v>174</v>
      </c>
      <c r="F59" s="95">
        <v>78.3</v>
      </c>
      <c r="G59" s="40">
        <v>78.3</v>
      </c>
      <c r="H59" s="40">
        <v>0</v>
      </c>
      <c r="I59" s="40">
        <f>H59/G59*100</f>
        <v>0</v>
      </c>
      <c r="J59" s="12"/>
    </row>
    <row r="60" spans="1:10" s="4" customFormat="1" ht="34.5" customHeight="1" x14ac:dyDescent="0.2">
      <c r="A60" s="32">
        <v>52</v>
      </c>
      <c r="B60" s="37">
        <v>113</v>
      </c>
      <c r="C60" s="38" t="s">
        <v>114</v>
      </c>
      <c r="D60" s="38" t="s">
        <v>56</v>
      </c>
      <c r="E60" s="39" t="s">
        <v>173</v>
      </c>
      <c r="F60" s="95">
        <v>36.9</v>
      </c>
      <c r="G60" s="40">
        <v>36.9</v>
      </c>
      <c r="H60" s="40">
        <v>0</v>
      </c>
      <c r="I60" s="40">
        <f>H60/G60*100</f>
        <v>0</v>
      </c>
      <c r="J60" s="12"/>
    </row>
    <row r="61" spans="1:10" s="4" customFormat="1" ht="27.75" customHeight="1" x14ac:dyDescent="0.2">
      <c r="A61" s="32">
        <v>53</v>
      </c>
      <c r="B61" s="33">
        <v>113</v>
      </c>
      <c r="C61" s="34" t="s">
        <v>115</v>
      </c>
      <c r="D61" s="38"/>
      <c r="E61" s="48" t="s">
        <v>65</v>
      </c>
      <c r="F61" s="96">
        <f>SUM(F62)</f>
        <v>50</v>
      </c>
      <c r="G61" s="36">
        <f>G62</f>
        <v>50</v>
      </c>
      <c r="H61" s="36">
        <f>SUM(H62)</f>
        <v>0</v>
      </c>
      <c r="I61" s="36">
        <f>I62</f>
        <v>0</v>
      </c>
      <c r="J61" s="12"/>
    </row>
    <row r="62" spans="1:10" s="5" customFormat="1" ht="34.5" customHeight="1" x14ac:dyDescent="0.2">
      <c r="A62" s="32">
        <v>54</v>
      </c>
      <c r="B62" s="37">
        <v>113</v>
      </c>
      <c r="C62" s="38" t="s">
        <v>115</v>
      </c>
      <c r="D62" s="38" t="s">
        <v>56</v>
      </c>
      <c r="E62" s="39" t="s">
        <v>173</v>
      </c>
      <c r="F62" s="95">
        <v>50</v>
      </c>
      <c r="G62" s="40">
        <v>50</v>
      </c>
      <c r="H62" s="40">
        <v>0</v>
      </c>
      <c r="I62" s="40">
        <f t="shared" ref="I62:I67" si="7">H62/G62*100</f>
        <v>0</v>
      </c>
      <c r="J62" s="10"/>
    </row>
    <row r="63" spans="1:10" s="4" customFormat="1" ht="40.5" customHeight="1" x14ac:dyDescent="0.2">
      <c r="A63" s="32">
        <v>55</v>
      </c>
      <c r="B63" s="33">
        <v>113</v>
      </c>
      <c r="C63" s="34" t="s">
        <v>116</v>
      </c>
      <c r="D63" s="34"/>
      <c r="E63" s="48" t="s">
        <v>346</v>
      </c>
      <c r="F63" s="96">
        <f>SUM(F64)</f>
        <v>404.5</v>
      </c>
      <c r="G63" s="36">
        <f>SUM(G64)</f>
        <v>480.5</v>
      </c>
      <c r="H63" s="36">
        <f>SUM(H64)</f>
        <v>157.6</v>
      </c>
      <c r="I63" s="36">
        <f t="shared" si="7"/>
        <v>32.799167533818938</v>
      </c>
      <c r="J63" s="12"/>
    </row>
    <row r="64" spans="1:10" s="4" customFormat="1" ht="54.75" customHeight="1" x14ac:dyDescent="0.2">
      <c r="A64" s="32">
        <v>56</v>
      </c>
      <c r="B64" s="33">
        <v>113</v>
      </c>
      <c r="C64" s="34" t="s">
        <v>117</v>
      </c>
      <c r="D64" s="34"/>
      <c r="E64" s="48" t="s">
        <v>272</v>
      </c>
      <c r="F64" s="96">
        <f>SUM(F65:F66)</f>
        <v>404.5</v>
      </c>
      <c r="G64" s="36">
        <f>SUM(G65:G66)</f>
        <v>480.5</v>
      </c>
      <c r="H64" s="36">
        <f>SUM(H65:H66)</f>
        <v>157.6</v>
      </c>
      <c r="I64" s="36">
        <f t="shared" si="7"/>
        <v>32.799167533818938</v>
      </c>
      <c r="J64" s="12"/>
    </row>
    <row r="65" spans="1:12" s="4" customFormat="1" ht="24.75" customHeight="1" x14ac:dyDescent="0.2">
      <c r="A65" s="32">
        <v>57</v>
      </c>
      <c r="B65" s="37">
        <v>113</v>
      </c>
      <c r="C65" s="38" t="s">
        <v>117</v>
      </c>
      <c r="D65" s="38" t="s">
        <v>44</v>
      </c>
      <c r="E65" s="39" t="s">
        <v>174</v>
      </c>
      <c r="F65" s="95">
        <v>111.7</v>
      </c>
      <c r="G65" s="40">
        <f>111.7+11</f>
        <v>122.7</v>
      </c>
      <c r="H65" s="40">
        <v>0</v>
      </c>
      <c r="I65" s="40">
        <f t="shared" si="7"/>
        <v>0</v>
      </c>
      <c r="J65" s="12"/>
    </row>
    <row r="66" spans="1:12" s="4" customFormat="1" ht="29.25" customHeight="1" x14ac:dyDescent="0.2">
      <c r="A66" s="32">
        <v>58</v>
      </c>
      <c r="B66" s="37">
        <v>113</v>
      </c>
      <c r="C66" s="38" t="s">
        <v>117</v>
      </c>
      <c r="D66" s="38" t="s">
        <v>56</v>
      </c>
      <c r="E66" s="39" t="s">
        <v>173</v>
      </c>
      <c r="F66" s="95">
        <v>292.8</v>
      </c>
      <c r="G66" s="40">
        <f>292.8+65</f>
        <v>357.8</v>
      </c>
      <c r="H66" s="40">
        <v>157.6</v>
      </c>
      <c r="I66" s="40">
        <f t="shared" si="7"/>
        <v>44.046953605366127</v>
      </c>
      <c r="J66" s="12"/>
    </row>
    <row r="67" spans="1:12" s="4" customFormat="1" ht="18.75" customHeight="1" x14ac:dyDescent="0.2">
      <c r="A67" s="32">
        <v>59</v>
      </c>
      <c r="B67" s="33">
        <v>113</v>
      </c>
      <c r="C67" s="34" t="s">
        <v>102</v>
      </c>
      <c r="D67" s="38"/>
      <c r="E67" s="31" t="s">
        <v>53</v>
      </c>
      <c r="F67" s="94">
        <f>SUM(F68+F70+F72)</f>
        <v>99.1</v>
      </c>
      <c r="G67" s="36">
        <f>SUM(G68+G70+G72)</f>
        <v>149.1</v>
      </c>
      <c r="H67" s="36">
        <f>SUM(H68+H70+H72)</f>
        <v>0</v>
      </c>
      <c r="I67" s="36">
        <f t="shared" si="7"/>
        <v>0</v>
      </c>
      <c r="J67" s="12"/>
    </row>
    <row r="68" spans="1:12" s="4" customFormat="1" ht="30" customHeight="1" x14ac:dyDescent="0.2">
      <c r="A68" s="32">
        <v>60</v>
      </c>
      <c r="B68" s="33">
        <v>113</v>
      </c>
      <c r="C68" s="34" t="s">
        <v>101</v>
      </c>
      <c r="D68" s="34"/>
      <c r="E68" s="31" t="s">
        <v>54</v>
      </c>
      <c r="F68" s="94">
        <f>SUM(F69)</f>
        <v>12</v>
      </c>
      <c r="G68" s="36">
        <f>SUM(G69)</f>
        <v>12</v>
      </c>
      <c r="H68" s="36">
        <f>SUM(H69)</f>
        <v>0</v>
      </c>
      <c r="I68" s="36">
        <f>SUM(I69)</f>
        <v>0</v>
      </c>
      <c r="J68" s="12"/>
    </row>
    <row r="69" spans="1:12" s="4" customFormat="1" ht="28.5" customHeight="1" x14ac:dyDescent="0.2">
      <c r="A69" s="32">
        <v>61</v>
      </c>
      <c r="B69" s="37">
        <v>113</v>
      </c>
      <c r="C69" s="38" t="s">
        <v>101</v>
      </c>
      <c r="D69" s="38" t="s">
        <v>44</v>
      </c>
      <c r="E69" s="39" t="s">
        <v>174</v>
      </c>
      <c r="F69" s="95">
        <v>12</v>
      </c>
      <c r="G69" s="40">
        <v>12</v>
      </c>
      <c r="H69" s="40">
        <v>0</v>
      </c>
      <c r="I69" s="40">
        <f>H69/G69*100</f>
        <v>0</v>
      </c>
      <c r="J69" s="12"/>
      <c r="K69" s="77" t="s">
        <v>347</v>
      </c>
    </row>
    <row r="70" spans="1:12" s="4" customFormat="1" ht="28.5" customHeight="1" x14ac:dyDescent="0.2">
      <c r="A70" s="32">
        <v>62</v>
      </c>
      <c r="B70" s="33">
        <v>113</v>
      </c>
      <c r="C70" s="34" t="s">
        <v>401</v>
      </c>
      <c r="D70" s="34"/>
      <c r="E70" s="31" t="s">
        <v>399</v>
      </c>
      <c r="F70" s="94">
        <f>SUM(F71)</f>
        <v>0</v>
      </c>
      <c r="G70" s="36">
        <f>SUM(G71)</f>
        <v>50</v>
      </c>
      <c r="H70" s="36">
        <f>SUM(H71)</f>
        <v>0</v>
      </c>
      <c r="I70" s="36">
        <f>SUM(I71)</f>
        <v>0</v>
      </c>
      <c r="J70" s="12"/>
      <c r="K70" s="77"/>
    </row>
    <row r="71" spans="1:12" s="4" customFormat="1" ht="21" customHeight="1" x14ac:dyDescent="0.2">
      <c r="A71" s="32">
        <v>63</v>
      </c>
      <c r="B71" s="37">
        <v>113</v>
      </c>
      <c r="C71" s="38" t="s">
        <v>401</v>
      </c>
      <c r="D71" s="38" t="s">
        <v>402</v>
      </c>
      <c r="E71" s="39" t="s">
        <v>400</v>
      </c>
      <c r="F71" s="95">
        <v>0</v>
      </c>
      <c r="G71" s="40">
        <v>50</v>
      </c>
      <c r="H71" s="40">
        <v>0</v>
      </c>
      <c r="I71" s="40">
        <f>H71/G71*100</f>
        <v>0</v>
      </c>
      <c r="J71" s="12"/>
      <c r="K71" s="77"/>
    </row>
    <row r="72" spans="1:12" s="4" customFormat="1" ht="44.25" customHeight="1" x14ac:dyDescent="0.2">
      <c r="A72" s="32">
        <v>64</v>
      </c>
      <c r="B72" s="33">
        <v>113</v>
      </c>
      <c r="C72" s="34" t="s">
        <v>327</v>
      </c>
      <c r="D72" s="34"/>
      <c r="E72" s="31" t="s">
        <v>326</v>
      </c>
      <c r="F72" s="94">
        <f>SUM(F73)</f>
        <v>87.1</v>
      </c>
      <c r="G72" s="76">
        <f>SUM(G73)</f>
        <v>87.1</v>
      </c>
      <c r="H72" s="76">
        <f>SUM(H73)</f>
        <v>0</v>
      </c>
      <c r="I72" s="76">
        <f>SUM(I73)</f>
        <v>0</v>
      </c>
      <c r="J72" s="21"/>
      <c r="K72" s="22"/>
      <c r="L72" s="22"/>
    </row>
    <row r="73" spans="1:12" s="4" customFormat="1" ht="29.25" customHeight="1" x14ac:dyDescent="0.2">
      <c r="A73" s="32">
        <v>65</v>
      </c>
      <c r="B73" s="37">
        <v>113</v>
      </c>
      <c r="C73" s="38" t="s">
        <v>327</v>
      </c>
      <c r="D73" s="38" t="s">
        <v>56</v>
      </c>
      <c r="E73" s="39" t="s">
        <v>173</v>
      </c>
      <c r="F73" s="95">
        <v>87.1</v>
      </c>
      <c r="G73" s="51">
        <v>87.1</v>
      </c>
      <c r="H73" s="51">
        <v>0</v>
      </c>
      <c r="I73" s="51">
        <f>H73/G73*100</f>
        <v>0</v>
      </c>
      <c r="J73" s="21"/>
      <c r="K73" s="22"/>
      <c r="L73" s="22"/>
    </row>
    <row r="74" spans="1:12" ht="15.75" customHeight="1" x14ac:dyDescent="0.2">
      <c r="A74" s="32">
        <v>66</v>
      </c>
      <c r="B74" s="33">
        <v>200</v>
      </c>
      <c r="C74" s="34"/>
      <c r="D74" s="34"/>
      <c r="E74" s="35" t="s">
        <v>8</v>
      </c>
      <c r="F74" s="106">
        <f>SUM(F75)</f>
        <v>305.60000000000002</v>
      </c>
      <c r="G74" s="36">
        <f t="shared" ref="G74:J76" si="8">G75</f>
        <v>305.60000000000002</v>
      </c>
      <c r="H74" s="36">
        <f>SUM(H75)</f>
        <v>43.1</v>
      </c>
      <c r="I74" s="36">
        <f t="shared" si="8"/>
        <v>14.103403141361257</v>
      </c>
      <c r="J74" s="10">
        <f t="shared" si="8"/>
        <v>1189</v>
      </c>
    </row>
    <row r="75" spans="1:12" ht="12.75" customHeight="1" x14ac:dyDescent="0.2">
      <c r="A75" s="32">
        <v>67</v>
      </c>
      <c r="B75" s="33">
        <v>203</v>
      </c>
      <c r="C75" s="34"/>
      <c r="D75" s="34"/>
      <c r="E75" s="31" t="s">
        <v>9</v>
      </c>
      <c r="F75" s="94">
        <f>SUM(F76)</f>
        <v>305.60000000000002</v>
      </c>
      <c r="G75" s="36">
        <f t="shared" si="8"/>
        <v>305.60000000000002</v>
      </c>
      <c r="H75" s="36">
        <f>SUM(H76)</f>
        <v>43.1</v>
      </c>
      <c r="I75" s="36">
        <f t="shared" si="8"/>
        <v>14.103403141361257</v>
      </c>
      <c r="J75" s="10">
        <f t="shared" si="8"/>
        <v>1189</v>
      </c>
    </row>
    <row r="76" spans="1:12" ht="12.75" customHeight="1" x14ac:dyDescent="0.2">
      <c r="A76" s="32">
        <v>68</v>
      </c>
      <c r="B76" s="33">
        <v>203</v>
      </c>
      <c r="C76" s="34" t="s">
        <v>102</v>
      </c>
      <c r="D76" s="34"/>
      <c r="E76" s="31" t="s">
        <v>53</v>
      </c>
      <c r="F76" s="94">
        <f>SUM(F77)</f>
        <v>305.60000000000002</v>
      </c>
      <c r="G76" s="36">
        <f t="shared" si="8"/>
        <v>305.60000000000002</v>
      </c>
      <c r="H76" s="36">
        <f>SUM(H77)</f>
        <v>43.1</v>
      </c>
      <c r="I76" s="36">
        <f t="shared" si="8"/>
        <v>14.103403141361257</v>
      </c>
      <c r="J76" s="10">
        <f t="shared" si="8"/>
        <v>1189</v>
      </c>
    </row>
    <row r="77" spans="1:12" ht="25.5" customHeight="1" x14ac:dyDescent="0.2">
      <c r="A77" s="32">
        <v>69</v>
      </c>
      <c r="B77" s="33">
        <v>203</v>
      </c>
      <c r="C77" s="34" t="s">
        <v>158</v>
      </c>
      <c r="D77" s="34"/>
      <c r="E77" s="31" t="s">
        <v>37</v>
      </c>
      <c r="F77" s="94">
        <f>SUM(F78:F79)</f>
        <v>305.60000000000002</v>
      </c>
      <c r="G77" s="36">
        <f>G78+G79</f>
        <v>305.60000000000002</v>
      </c>
      <c r="H77" s="36">
        <f>SUM(H78:H79)</f>
        <v>43.1</v>
      </c>
      <c r="I77" s="36">
        <f t="shared" ref="I77:I82" si="9">H77/G77*100</f>
        <v>14.103403141361257</v>
      </c>
      <c r="J77" s="13">
        <f>J78</f>
        <v>1189</v>
      </c>
    </row>
    <row r="78" spans="1:12" ht="30.75" customHeight="1" x14ac:dyDescent="0.2">
      <c r="A78" s="32">
        <v>70</v>
      </c>
      <c r="B78" s="37">
        <v>203</v>
      </c>
      <c r="C78" s="38" t="s">
        <v>158</v>
      </c>
      <c r="D78" s="38" t="s">
        <v>44</v>
      </c>
      <c r="E78" s="39" t="s">
        <v>174</v>
      </c>
      <c r="F78" s="95">
        <v>245.5</v>
      </c>
      <c r="G78" s="40">
        <v>245.5</v>
      </c>
      <c r="H78" s="40">
        <v>42.1</v>
      </c>
      <c r="I78" s="40">
        <f t="shared" si="9"/>
        <v>17.14867617107943</v>
      </c>
      <c r="J78" s="11">
        <v>1189</v>
      </c>
    </row>
    <row r="79" spans="1:12" ht="29.25" customHeight="1" x14ac:dyDescent="0.2">
      <c r="A79" s="32">
        <v>71</v>
      </c>
      <c r="B79" s="37">
        <v>203</v>
      </c>
      <c r="C79" s="38" t="s">
        <v>158</v>
      </c>
      <c r="D79" s="38" t="s">
        <v>56</v>
      </c>
      <c r="E79" s="39" t="s">
        <v>173</v>
      </c>
      <c r="F79" s="95">
        <v>60.1</v>
      </c>
      <c r="G79" s="40">
        <v>60.1</v>
      </c>
      <c r="H79" s="40">
        <v>1</v>
      </c>
      <c r="I79" s="40">
        <f t="shared" si="9"/>
        <v>1.6638935108153077</v>
      </c>
      <c r="J79" s="11"/>
    </row>
    <row r="80" spans="1:12" ht="31.5" customHeight="1" x14ac:dyDescent="0.2">
      <c r="A80" s="32">
        <v>72</v>
      </c>
      <c r="B80" s="33">
        <v>300</v>
      </c>
      <c r="C80" s="34"/>
      <c r="D80" s="34"/>
      <c r="E80" s="35" t="s">
        <v>10</v>
      </c>
      <c r="F80" s="94">
        <f>SUM(F81+F91)</f>
        <v>9791.6</v>
      </c>
      <c r="G80" s="36">
        <f>SUM(G81+G91)</f>
        <v>9821.6</v>
      </c>
      <c r="H80" s="36">
        <f>SUM(H81+H91)</f>
        <v>2150.6999999999998</v>
      </c>
      <c r="I80" s="36">
        <f t="shared" si="9"/>
        <v>21.897654150036651</v>
      </c>
      <c r="J80" s="10" t="e">
        <f>J81+#REF!+#REF!</f>
        <v>#REF!</v>
      </c>
    </row>
    <row r="81" spans="1:10" ht="22.5" customHeight="1" x14ac:dyDescent="0.2">
      <c r="A81" s="32">
        <v>73</v>
      </c>
      <c r="B81" s="33">
        <v>309</v>
      </c>
      <c r="C81" s="34"/>
      <c r="D81" s="34"/>
      <c r="E81" s="31" t="s">
        <v>348</v>
      </c>
      <c r="F81" s="94">
        <f>SUM(F82+F87)</f>
        <v>4566.8999999999996</v>
      </c>
      <c r="G81" s="36">
        <f>SUM(G82+G87)</f>
        <v>4566.8999999999996</v>
      </c>
      <c r="H81" s="36">
        <f>SUM(H82+H87)</f>
        <v>912.4</v>
      </c>
      <c r="I81" s="36">
        <f t="shared" si="9"/>
        <v>19.97854124241827</v>
      </c>
      <c r="J81" s="10" t="e">
        <f>J82+#REF!</f>
        <v>#REF!</v>
      </c>
    </row>
    <row r="82" spans="1:10" ht="40.5" customHeight="1" x14ac:dyDescent="0.2">
      <c r="A82" s="32">
        <v>74</v>
      </c>
      <c r="B82" s="33">
        <v>309</v>
      </c>
      <c r="C82" s="34" t="s">
        <v>119</v>
      </c>
      <c r="D82" s="34"/>
      <c r="E82" s="31" t="s">
        <v>291</v>
      </c>
      <c r="F82" s="94">
        <f>SUM(F83+F85)</f>
        <v>264.89999999999998</v>
      </c>
      <c r="G82" s="36">
        <f>SUM(G83+G85)</f>
        <v>264.89999999999998</v>
      </c>
      <c r="H82" s="36">
        <f>SUM(H83+H85)</f>
        <v>0</v>
      </c>
      <c r="I82" s="36">
        <f t="shared" si="9"/>
        <v>0</v>
      </c>
      <c r="J82" s="10">
        <f>J83</f>
        <v>477.6</v>
      </c>
    </row>
    <row r="83" spans="1:10" ht="27" customHeight="1" x14ac:dyDescent="0.2">
      <c r="A83" s="32">
        <v>75</v>
      </c>
      <c r="B83" s="33">
        <v>309</v>
      </c>
      <c r="C83" s="34" t="s">
        <v>120</v>
      </c>
      <c r="D83" s="34"/>
      <c r="E83" s="31" t="s">
        <v>94</v>
      </c>
      <c r="F83" s="94">
        <f>SUM(F84)</f>
        <v>261</v>
      </c>
      <c r="G83" s="36">
        <f>G84</f>
        <v>261</v>
      </c>
      <c r="H83" s="36">
        <f>SUM(H84)</f>
        <v>0</v>
      </c>
      <c r="I83" s="36">
        <f>I84</f>
        <v>0</v>
      </c>
      <c r="J83" s="10">
        <f>J84</f>
        <v>477.6</v>
      </c>
    </row>
    <row r="84" spans="1:10" ht="27" customHeight="1" x14ac:dyDescent="0.2">
      <c r="A84" s="32">
        <v>76</v>
      </c>
      <c r="B84" s="37">
        <v>309</v>
      </c>
      <c r="C84" s="38" t="s">
        <v>120</v>
      </c>
      <c r="D84" s="38" t="s">
        <v>56</v>
      </c>
      <c r="E84" s="39" t="s">
        <v>173</v>
      </c>
      <c r="F84" s="95">
        <v>261</v>
      </c>
      <c r="G84" s="40">
        <v>261</v>
      </c>
      <c r="H84" s="40">
        <v>0</v>
      </c>
      <c r="I84" s="40">
        <f>H84/G84*100</f>
        <v>0</v>
      </c>
      <c r="J84" s="11">
        <v>477.6</v>
      </c>
    </row>
    <row r="85" spans="1:10" ht="31.5" customHeight="1" x14ac:dyDescent="0.2">
      <c r="A85" s="32">
        <v>77</v>
      </c>
      <c r="B85" s="33">
        <v>309</v>
      </c>
      <c r="C85" s="34" t="s">
        <v>349</v>
      </c>
      <c r="D85" s="34"/>
      <c r="E85" s="31" t="s">
        <v>350</v>
      </c>
      <c r="F85" s="94">
        <f>SUM(F86)</f>
        <v>3.9</v>
      </c>
      <c r="G85" s="36">
        <f>SUM(G86)</f>
        <v>3.9</v>
      </c>
      <c r="H85" s="36">
        <f>SUM(H86)</f>
        <v>0</v>
      </c>
      <c r="I85" s="36">
        <f>SUM(I86)</f>
        <v>0</v>
      </c>
      <c r="J85" s="11"/>
    </row>
    <row r="86" spans="1:10" ht="27" customHeight="1" x14ac:dyDescent="0.2">
      <c r="A86" s="32">
        <v>78</v>
      </c>
      <c r="B86" s="37">
        <v>309</v>
      </c>
      <c r="C86" s="38" t="s">
        <v>349</v>
      </c>
      <c r="D86" s="38" t="s">
        <v>56</v>
      </c>
      <c r="E86" s="39" t="s">
        <v>173</v>
      </c>
      <c r="F86" s="95">
        <v>3.9</v>
      </c>
      <c r="G86" s="40">
        <v>3.9</v>
      </c>
      <c r="H86" s="40">
        <v>0</v>
      </c>
      <c r="I86" s="40">
        <f t="shared" ref="I86:I93" si="10">H86/G86*100</f>
        <v>0</v>
      </c>
      <c r="J86" s="11"/>
    </row>
    <row r="87" spans="1:10" ht="38.25" customHeight="1" x14ac:dyDescent="0.2">
      <c r="A87" s="32">
        <v>79</v>
      </c>
      <c r="B87" s="33">
        <v>309</v>
      </c>
      <c r="C87" s="34" t="s">
        <v>107</v>
      </c>
      <c r="D87" s="38"/>
      <c r="E87" s="31" t="s">
        <v>322</v>
      </c>
      <c r="F87" s="94">
        <f>SUM(F88)</f>
        <v>4302</v>
      </c>
      <c r="G87" s="36">
        <f>SUM(G88)</f>
        <v>4302</v>
      </c>
      <c r="H87" s="36">
        <f>SUM(H88)</f>
        <v>912.4</v>
      </c>
      <c r="I87" s="36">
        <f t="shared" si="10"/>
        <v>21.208740120874012</v>
      </c>
      <c r="J87" s="11"/>
    </row>
    <row r="88" spans="1:10" ht="39" customHeight="1" x14ac:dyDescent="0.2">
      <c r="A88" s="32">
        <v>80</v>
      </c>
      <c r="B88" s="33">
        <v>309</v>
      </c>
      <c r="C88" s="34" t="s">
        <v>121</v>
      </c>
      <c r="D88" s="38"/>
      <c r="E88" s="31" t="s">
        <v>66</v>
      </c>
      <c r="F88" s="94">
        <f>SUM(F89:F90)</f>
        <v>4302</v>
      </c>
      <c r="G88" s="36">
        <f>SUM(G89:G90)</f>
        <v>4302</v>
      </c>
      <c r="H88" s="36">
        <f>SUM(H89:H90)</f>
        <v>912.4</v>
      </c>
      <c r="I88" s="36">
        <f t="shared" si="10"/>
        <v>21.208740120874012</v>
      </c>
      <c r="J88" s="11"/>
    </row>
    <row r="89" spans="1:10" ht="25.5" customHeight="1" x14ac:dyDescent="0.2">
      <c r="A89" s="32">
        <v>81</v>
      </c>
      <c r="B89" s="37">
        <v>309</v>
      </c>
      <c r="C89" s="38" t="s">
        <v>121</v>
      </c>
      <c r="D89" s="38" t="s">
        <v>38</v>
      </c>
      <c r="E89" s="39" t="s">
        <v>39</v>
      </c>
      <c r="F89" s="95">
        <v>3452</v>
      </c>
      <c r="G89" s="40">
        <v>3452</v>
      </c>
      <c r="H89" s="40">
        <v>764.3</v>
      </c>
      <c r="I89" s="40">
        <f t="shared" si="10"/>
        <v>22.140787949015063</v>
      </c>
      <c r="J89" s="11"/>
    </row>
    <row r="90" spans="1:10" ht="30" customHeight="1" x14ac:dyDescent="0.2">
      <c r="A90" s="32">
        <v>82</v>
      </c>
      <c r="B90" s="37">
        <v>309</v>
      </c>
      <c r="C90" s="38" t="s">
        <v>121</v>
      </c>
      <c r="D90" s="38" t="s">
        <v>56</v>
      </c>
      <c r="E90" s="39" t="s">
        <v>173</v>
      </c>
      <c r="F90" s="95">
        <v>850</v>
      </c>
      <c r="G90" s="40">
        <v>850</v>
      </c>
      <c r="H90" s="40">
        <v>148.1</v>
      </c>
      <c r="I90" s="40">
        <f t="shared" si="10"/>
        <v>17.423529411764704</v>
      </c>
      <c r="J90" s="11"/>
    </row>
    <row r="91" spans="1:10" ht="38.25" customHeight="1" x14ac:dyDescent="0.2">
      <c r="A91" s="32">
        <v>83</v>
      </c>
      <c r="B91" s="33">
        <v>310</v>
      </c>
      <c r="C91" s="34"/>
      <c r="D91" s="34"/>
      <c r="E91" s="31" t="s">
        <v>351</v>
      </c>
      <c r="F91" s="94">
        <f t="shared" ref="F91:H92" si="11">SUM(F92)</f>
        <v>5224.7000000000007</v>
      </c>
      <c r="G91" s="36">
        <f t="shared" si="11"/>
        <v>5254.7000000000007</v>
      </c>
      <c r="H91" s="36">
        <f t="shared" si="11"/>
        <v>1238.3</v>
      </c>
      <c r="I91" s="36">
        <f t="shared" si="10"/>
        <v>23.565569870782344</v>
      </c>
      <c r="J91" s="11"/>
    </row>
    <row r="92" spans="1:10" ht="42.75" customHeight="1" x14ac:dyDescent="0.2">
      <c r="A92" s="32">
        <v>84</v>
      </c>
      <c r="B92" s="33">
        <v>310</v>
      </c>
      <c r="C92" s="34" t="s">
        <v>122</v>
      </c>
      <c r="D92" s="34"/>
      <c r="E92" s="31" t="s">
        <v>323</v>
      </c>
      <c r="F92" s="94">
        <f t="shared" si="11"/>
        <v>5224.7000000000007</v>
      </c>
      <c r="G92" s="36">
        <f t="shared" si="11"/>
        <v>5254.7000000000007</v>
      </c>
      <c r="H92" s="36">
        <f t="shared" si="11"/>
        <v>1238.3</v>
      </c>
      <c r="I92" s="36">
        <f t="shared" si="10"/>
        <v>23.565569870782344</v>
      </c>
      <c r="J92" s="11"/>
    </row>
    <row r="93" spans="1:10" ht="33.75" customHeight="1" x14ac:dyDescent="0.2">
      <c r="A93" s="32">
        <v>85</v>
      </c>
      <c r="B93" s="33">
        <v>310</v>
      </c>
      <c r="C93" s="34" t="s">
        <v>292</v>
      </c>
      <c r="D93" s="34"/>
      <c r="E93" s="54" t="s">
        <v>352</v>
      </c>
      <c r="F93" s="76">
        <f>SUM(F94+F96+F98+F100+F102)</f>
        <v>5224.7000000000007</v>
      </c>
      <c r="G93" s="36">
        <f>SUM(G94+G96+G98+G100+G102)</f>
        <v>5254.7000000000007</v>
      </c>
      <c r="H93" s="36">
        <f>SUM(H94+H96+H98+H100+H102)</f>
        <v>1238.3</v>
      </c>
      <c r="I93" s="36">
        <f t="shared" si="10"/>
        <v>23.565569870782344</v>
      </c>
      <c r="J93" s="11"/>
    </row>
    <row r="94" spans="1:10" ht="48" customHeight="1" x14ac:dyDescent="0.2">
      <c r="A94" s="32">
        <v>86</v>
      </c>
      <c r="B94" s="33">
        <v>310</v>
      </c>
      <c r="C94" s="34" t="s">
        <v>123</v>
      </c>
      <c r="D94" s="34"/>
      <c r="E94" s="31" t="s">
        <v>176</v>
      </c>
      <c r="F94" s="94">
        <f>SUM(F95)</f>
        <v>4370</v>
      </c>
      <c r="G94" s="36">
        <f>SUM(G95:G95)</f>
        <v>4400</v>
      </c>
      <c r="H94" s="36">
        <f>SUM(H95)</f>
        <v>1220.8</v>
      </c>
      <c r="I94" s="36">
        <f>SUM(I95:I95)</f>
        <v>27.745454545454546</v>
      </c>
      <c r="J94" s="11"/>
    </row>
    <row r="95" spans="1:10" ht="45" customHeight="1" x14ac:dyDescent="0.2">
      <c r="A95" s="32">
        <v>87</v>
      </c>
      <c r="B95" s="37">
        <v>310</v>
      </c>
      <c r="C95" s="38" t="s">
        <v>123</v>
      </c>
      <c r="D95" s="38" t="s">
        <v>190</v>
      </c>
      <c r="E95" s="52" t="s">
        <v>293</v>
      </c>
      <c r="F95" s="51">
        <v>4370</v>
      </c>
      <c r="G95" s="40">
        <f>4370+30</f>
        <v>4400</v>
      </c>
      <c r="H95" s="40">
        <v>1220.8</v>
      </c>
      <c r="I95" s="40">
        <f>H95/G95*100</f>
        <v>27.745454545454546</v>
      </c>
      <c r="J95" s="11"/>
    </row>
    <row r="96" spans="1:10" ht="29.25" customHeight="1" x14ac:dyDescent="0.2">
      <c r="A96" s="32">
        <v>88</v>
      </c>
      <c r="B96" s="33">
        <v>310</v>
      </c>
      <c r="C96" s="34" t="s">
        <v>273</v>
      </c>
      <c r="D96" s="38"/>
      <c r="E96" s="31" t="s">
        <v>67</v>
      </c>
      <c r="F96" s="94">
        <f>SUM(F97)</f>
        <v>31</v>
      </c>
      <c r="G96" s="36">
        <f>SUM(G97:G97)</f>
        <v>31</v>
      </c>
      <c r="H96" s="36">
        <f>SUM(H97)</f>
        <v>0</v>
      </c>
      <c r="I96" s="36">
        <f>SUM(I97:I97)</f>
        <v>0</v>
      </c>
      <c r="J96" s="11"/>
    </row>
    <row r="97" spans="1:11" ht="47.25" customHeight="1" x14ac:dyDescent="0.2">
      <c r="A97" s="32">
        <v>89</v>
      </c>
      <c r="B97" s="37">
        <v>310</v>
      </c>
      <c r="C97" s="38" t="s">
        <v>273</v>
      </c>
      <c r="D97" s="38" t="s">
        <v>190</v>
      </c>
      <c r="E97" s="52" t="s">
        <v>293</v>
      </c>
      <c r="F97" s="51">
        <v>31</v>
      </c>
      <c r="G97" s="40">
        <v>31</v>
      </c>
      <c r="H97" s="40">
        <v>0</v>
      </c>
      <c r="I97" s="40">
        <f>H97/G97*100</f>
        <v>0</v>
      </c>
      <c r="J97" s="11"/>
    </row>
    <row r="98" spans="1:11" ht="36" customHeight="1" x14ac:dyDescent="0.2">
      <c r="A98" s="32">
        <v>90</v>
      </c>
      <c r="B98" s="33">
        <v>310</v>
      </c>
      <c r="C98" s="34" t="s">
        <v>124</v>
      </c>
      <c r="D98" s="34"/>
      <c r="E98" s="53" t="s">
        <v>296</v>
      </c>
      <c r="F98" s="98">
        <f>SUM(F99)</f>
        <v>394.6</v>
      </c>
      <c r="G98" s="36">
        <f>SUM(G99)</f>
        <v>394.6</v>
      </c>
      <c r="H98" s="36">
        <f>SUM(H99)</f>
        <v>0</v>
      </c>
      <c r="I98" s="36">
        <f>SUM(I99)</f>
        <v>0</v>
      </c>
      <c r="J98" s="11"/>
    </row>
    <row r="99" spans="1:11" ht="29.25" customHeight="1" x14ac:dyDescent="0.2">
      <c r="A99" s="32">
        <v>91</v>
      </c>
      <c r="B99" s="37">
        <v>310</v>
      </c>
      <c r="C99" s="38" t="s">
        <v>124</v>
      </c>
      <c r="D99" s="38" t="s">
        <v>56</v>
      </c>
      <c r="E99" s="39" t="s">
        <v>173</v>
      </c>
      <c r="F99" s="95">
        <v>394.6</v>
      </c>
      <c r="G99" s="40">
        <v>394.6</v>
      </c>
      <c r="H99" s="40">
        <v>0</v>
      </c>
      <c r="I99" s="40">
        <f>H99/G99*100</f>
        <v>0</v>
      </c>
      <c r="J99" s="11"/>
      <c r="K99" s="73"/>
    </row>
    <row r="100" spans="1:11" ht="40.5" customHeight="1" x14ac:dyDescent="0.2">
      <c r="A100" s="32">
        <v>92</v>
      </c>
      <c r="B100" s="64">
        <v>310</v>
      </c>
      <c r="C100" s="65" t="s">
        <v>294</v>
      </c>
      <c r="D100" s="65"/>
      <c r="E100" s="66" t="s">
        <v>295</v>
      </c>
      <c r="F100" s="99">
        <f>SUM(F101)</f>
        <v>359.1</v>
      </c>
      <c r="G100" s="67">
        <f>SUM(G101)</f>
        <v>359.1</v>
      </c>
      <c r="H100" s="67">
        <f>SUM(H101)</f>
        <v>17.5</v>
      </c>
      <c r="I100" s="67">
        <f>SUM(I101)</f>
        <v>4.8732943469785575</v>
      </c>
      <c r="J100" s="11"/>
      <c r="K100" s="63"/>
    </row>
    <row r="101" spans="1:11" ht="29.25" customHeight="1" x14ac:dyDescent="0.2">
      <c r="A101" s="32">
        <v>93</v>
      </c>
      <c r="B101" s="68">
        <v>310</v>
      </c>
      <c r="C101" s="69" t="s">
        <v>294</v>
      </c>
      <c r="D101" s="69" t="s">
        <v>56</v>
      </c>
      <c r="E101" s="70" t="s">
        <v>173</v>
      </c>
      <c r="F101" s="100">
        <v>359.1</v>
      </c>
      <c r="G101" s="71">
        <v>359.1</v>
      </c>
      <c r="H101" s="71">
        <v>17.5</v>
      </c>
      <c r="I101" s="71">
        <f>H101/G101*100</f>
        <v>4.8732943469785575</v>
      </c>
      <c r="J101" s="11"/>
      <c r="K101" s="63"/>
    </row>
    <row r="102" spans="1:11" ht="39.75" customHeight="1" x14ac:dyDescent="0.2">
      <c r="A102" s="32">
        <v>94</v>
      </c>
      <c r="B102" s="33">
        <v>310</v>
      </c>
      <c r="C102" s="34" t="s">
        <v>297</v>
      </c>
      <c r="D102" s="34"/>
      <c r="E102" s="31" t="s">
        <v>362</v>
      </c>
      <c r="F102" s="94">
        <f>SUM(F103)</f>
        <v>70</v>
      </c>
      <c r="G102" s="36">
        <f>SUM(G103)</f>
        <v>70</v>
      </c>
      <c r="H102" s="36">
        <f>SUM(H103)</f>
        <v>0</v>
      </c>
      <c r="I102" s="36">
        <f>SUM(I103)</f>
        <v>0</v>
      </c>
      <c r="J102" s="11"/>
      <c r="K102" s="72"/>
    </row>
    <row r="103" spans="1:11" ht="29.25" customHeight="1" x14ac:dyDescent="0.2">
      <c r="A103" s="32">
        <v>95</v>
      </c>
      <c r="B103" s="37">
        <v>310</v>
      </c>
      <c r="C103" s="38" t="s">
        <v>297</v>
      </c>
      <c r="D103" s="38" t="s">
        <v>56</v>
      </c>
      <c r="E103" s="39" t="s">
        <v>173</v>
      </c>
      <c r="F103" s="95">
        <v>70</v>
      </c>
      <c r="G103" s="40">
        <v>70</v>
      </c>
      <c r="H103" s="40">
        <v>0</v>
      </c>
      <c r="I103" s="40">
        <f>H103/G103*100</f>
        <v>0</v>
      </c>
      <c r="J103" s="11"/>
      <c r="K103" s="73"/>
    </row>
    <row r="104" spans="1:11" ht="21.75" customHeight="1" x14ac:dyDescent="0.2">
      <c r="A104" s="32">
        <v>96</v>
      </c>
      <c r="B104" s="33">
        <v>400</v>
      </c>
      <c r="C104" s="34"/>
      <c r="D104" s="34"/>
      <c r="E104" s="35" t="s">
        <v>11</v>
      </c>
      <c r="F104" s="94">
        <f>SUM(F105+F114+F119+F123+F135+F141)</f>
        <v>33749.300000000003</v>
      </c>
      <c r="G104" s="36">
        <f>SUM(G105+G114+G119+G123+G135+G141)</f>
        <v>36675.000000000007</v>
      </c>
      <c r="H104" s="36">
        <f>SUM(H105+H114+H119+H123+H135+H141)</f>
        <v>3363.9</v>
      </c>
      <c r="I104" s="36">
        <f>H104/G104*100</f>
        <v>9.172188139059303</v>
      </c>
      <c r="J104" s="10"/>
    </row>
    <row r="105" spans="1:11" ht="21.75" customHeight="1" x14ac:dyDescent="0.2">
      <c r="A105" s="32">
        <v>97</v>
      </c>
      <c r="B105" s="33">
        <v>405</v>
      </c>
      <c r="C105" s="34"/>
      <c r="D105" s="34"/>
      <c r="E105" s="31" t="s">
        <v>159</v>
      </c>
      <c r="F105" s="94">
        <f>SUM(F106+F111)</f>
        <v>153.69999999999999</v>
      </c>
      <c r="G105" s="36">
        <f>SUM(G106+G111)</f>
        <v>138.69999999999999</v>
      </c>
      <c r="H105" s="36">
        <f>SUM(H106+H111)</f>
        <v>0</v>
      </c>
      <c r="I105" s="36">
        <f>H105/G105*100</f>
        <v>0</v>
      </c>
      <c r="J105" s="10"/>
    </row>
    <row r="106" spans="1:11" ht="45" customHeight="1" x14ac:dyDescent="0.2">
      <c r="A106" s="32">
        <v>98</v>
      </c>
      <c r="B106" s="33">
        <v>405</v>
      </c>
      <c r="C106" s="43" t="s">
        <v>132</v>
      </c>
      <c r="D106" s="43"/>
      <c r="E106" s="31" t="s">
        <v>304</v>
      </c>
      <c r="F106" s="94">
        <f>SUM(F107+F109)</f>
        <v>24</v>
      </c>
      <c r="G106" s="36">
        <f>SUM(G107+G109)</f>
        <v>9</v>
      </c>
      <c r="H106" s="36">
        <f>SUM(H107+H109)</f>
        <v>0</v>
      </c>
      <c r="I106" s="36">
        <f>H106/G106*100</f>
        <v>0</v>
      </c>
      <c r="J106" s="10"/>
    </row>
    <row r="107" spans="1:11" ht="32.25" customHeight="1" x14ac:dyDescent="0.2">
      <c r="A107" s="32">
        <v>99</v>
      </c>
      <c r="B107" s="64">
        <v>405</v>
      </c>
      <c r="C107" s="80" t="s">
        <v>134</v>
      </c>
      <c r="D107" s="80"/>
      <c r="E107" s="78" t="s">
        <v>336</v>
      </c>
      <c r="F107" s="107">
        <f>SUM(F108)</f>
        <v>9</v>
      </c>
      <c r="G107" s="67">
        <f>SUM(G108)</f>
        <v>9</v>
      </c>
      <c r="H107" s="67">
        <f>SUM(H108)</f>
        <v>0</v>
      </c>
      <c r="I107" s="67">
        <f>SUM(I108)</f>
        <v>0</v>
      </c>
      <c r="J107" s="10"/>
    </row>
    <row r="108" spans="1:11" ht="33" customHeight="1" x14ac:dyDescent="0.2">
      <c r="A108" s="32">
        <v>100</v>
      </c>
      <c r="B108" s="68">
        <v>405</v>
      </c>
      <c r="C108" s="81" t="s">
        <v>134</v>
      </c>
      <c r="D108" s="81" t="s">
        <v>56</v>
      </c>
      <c r="E108" s="70" t="s">
        <v>173</v>
      </c>
      <c r="F108" s="100">
        <v>9</v>
      </c>
      <c r="G108" s="71">
        <v>9</v>
      </c>
      <c r="H108" s="71">
        <v>0</v>
      </c>
      <c r="I108" s="71">
        <f>H108/G108*100</f>
        <v>0</v>
      </c>
      <c r="J108" s="10"/>
    </row>
    <row r="109" spans="1:11" ht="40.5" customHeight="1" x14ac:dyDescent="0.2">
      <c r="A109" s="32">
        <v>101</v>
      </c>
      <c r="B109" s="64">
        <v>405</v>
      </c>
      <c r="C109" s="80" t="s">
        <v>135</v>
      </c>
      <c r="D109" s="81"/>
      <c r="E109" s="78" t="s">
        <v>381</v>
      </c>
      <c r="F109" s="107">
        <f>SUM(F110)</f>
        <v>15</v>
      </c>
      <c r="G109" s="67">
        <f>SUM(G110)</f>
        <v>0</v>
      </c>
      <c r="H109" s="67">
        <f>SUM(H110)</f>
        <v>0</v>
      </c>
      <c r="I109" s="67">
        <f>SUM(I110)</f>
        <v>0</v>
      </c>
      <c r="J109" s="10"/>
    </row>
    <row r="110" spans="1:11" ht="27.75" customHeight="1" x14ac:dyDescent="0.2">
      <c r="A110" s="32">
        <v>102</v>
      </c>
      <c r="B110" s="68">
        <v>405</v>
      </c>
      <c r="C110" s="81" t="s">
        <v>135</v>
      </c>
      <c r="D110" s="81" t="s">
        <v>56</v>
      </c>
      <c r="E110" s="70" t="s">
        <v>173</v>
      </c>
      <c r="F110" s="100">
        <v>15</v>
      </c>
      <c r="G110" s="71">
        <f>15-15</f>
        <v>0</v>
      </c>
      <c r="H110" s="71">
        <v>0</v>
      </c>
      <c r="I110" s="71">
        <v>0</v>
      </c>
      <c r="J110" s="10"/>
    </row>
    <row r="111" spans="1:11" ht="45" customHeight="1" x14ac:dyDescent="0.2">
      <c r="A111" s="32">
        <v>103</v>
      </c>
      <c r="B111" s="33">
        <v>405</v>
      </c>
      <c r="C111" s="34" t="s">
        <v>207</v>
      </c>
      <c r="D111" s="34"/>
      <c r="E111" s="31" t="s">
        <v>300</v>
      </c>
      <c r="F111" s="94">
        <f t="shared" ref="F111:H112" si="12">SUM(F112)</f>
        <v>129.69999999999999</v>
      </c>
      <c r="G111" s="36">
        <f t="shared" si="12"/>
        <v>129.69999999999999</v>
      </c>
      <c r="H111" s="36">
        <f t="shared" si="12"/>
        <v>0</v>
      </c>
      <c r="I111" s="36">
        <f>H111/G111*100</f>
        <v>0</v>
      </c>
      <c r="J111" s="10"/>
    </row>
    <row r="112" spans="1:11" ht="38.25" customHeight="1" x14ac:dyDescent="0.2">
      <c r="A112" s="32">
        <v>104</v>
      </c>
      <c r="B112" s="33">
        <v>405</v>
      </c>
      <c r="C112" s="34" t="s">
        <v>160</v>
      </c>
      <c r="D112" s="34"/>
      <c r="E112" s="54" t="s">
        <v>206</v>
      </c>
      <c r="F112" s="76">
        <f t="shared" si="12"/>
        <v>129.69999999999999</v>
      </c>
      <c r="G112" s="36">
        <f t="shared" si="12"/>
        <v>129.69999999999999</v>
      </c>
      <c r="H112" s="36">
        <f t="shared" si="12"/>
        <v>0</v>
      </c>
      <c r="I112" s="36">
        <f>SUM(I113)</f>
        <v>0</v>
      </c>
      <c r="J112" s="10"/>
    </row>
    <row r="113" spans="1:10" ht="29.25" customHeight="1" x14ac:dyDescent="0.2">
      <c r="A113" s="32">
        <v>105</v>
      </c>
      <c r="B113" s="37">
        <v>405</v>
      </c>
      <c r="C113" s="38" t="s">
        <v>160</v>
      </c>
      <c r="D113" s="38" t="s">
        <v>56</v>
      </c>
      <c r="E113" s="39" t="s">
        <v>173</v>
      </c>
      <c r="F113" s="95">
        <v>129.69999999999999</v>
      </c>
      <c r="G113" s="40">
        <v>129.69999999999999</v>
      </c>
      <c r="H113" s="40">
        <v>0</v>
      </c>
      <c r="I113" s="40">
        <f>H113/G113*100</f>
        <v>0</v>
      </c>
      <c r="J113" s="10"/>
    </row>
    <row r="114" spans="1:10" ht="21.75" customHeight="1" x14ac:dyDescent="0.2">
      <c r="A114" s="32">
        <v>106</v>
      </c>
      <c r="B114" s="33">
        <v>406</v>
      </c>
      <c r="C114" s="34"/>
      <c r="D114" s="34"/>
      <c r="E114" s="19" t="s">
        <v>354</v>
      </c>
      <c r="F114" s="101">
        <f t="shared" ref="F114:H117" si="13">SUM(F115)</f>
        <v>194.5</v>
      </c>
      <c r="G114" s="36">
        <f t="shared" si="13"/>
        <v>194.5</v>
      </c>
      <c r="H114" s="36">
        <f t="shared" si="13"/>
        <v>0</v>
      </c>
      <c r="I114" s="36">
        <f>H114/G114*100</f>
        <v>0</v>
      </c>
      <c r="J114" s="10"/>
    </row>
    <row r="115" spans="1:10" ht="42.75" customHeight="1" x14ac:dyDescent="0.2">
      <c r="A115" s="32">
        <v>107</v>
      </c>
      <c r="B115" s="33">
        <v>406</v>
      </c>
      <c r="C115" s="34" t="s">
        <v>122</v>
      </c>
      <c r="D115" s="34"/>
      <c r="E115" s="31" t="s">
        <v>323</v>
      </c>
      <c r="F115" s="94">
        <f t="shared" si="13"/>
        <v>194.5</v>
      </c>
      <c r="G115" s="36">
        <f t="shared" si="13"/>
        <v>194.5</v>
      </c>
      <c r="H115" s="36">
        <f t="shared" si="13"/>
        <v>0</v>
      </c>
      <c r="I115" s="36">
        <f>SUM(I116)</f>
        <v>0</v>
      </c>
      <c r="J115" s="10"/>
    </row>
    <row r="116" spans="1:10" ht="36.75" customHeight="1" x14ac:dyDescent="0.2">
      <c r="A116" s="32">
        <v>108</v>
      </c>
      <c r="B116" s="33">
        <v>406</v>
      </c>
      <c r="C116" s="34" t="s">
        <v>292</v>
      </c>
      <c r="D116" s="34"/>
      <c r="E116" s="54" t="s">
        <v>352</v>
      </c>
      <c r="F116" s="76">
        <f t="shared" si="13"/>
        <v>194.5</v>
      </c>
      <c r="G116" s="36">
        <f t="shared" si="13"/>
        <v>194.5</v>
      </c>
      <c r="H116" s="36">
        <f t="shared" si="13"/>
        <v>0</v>
      </c>
      <c r="I116" s="36">
        <f>SUM(I117)</f>
        <v>0</v>
      </c>
      <c r="J116" s="10"/>
    </row>
    <row r="117" spans="1:10" ht="21" customHeight="1" x14ac:dyDescent="0.2">
      <c r="A117" s="32">
        <v>109</v>
      </c>
      <c r="B117" s="33">
        <v>406</v>
      </c>
      <c r="C117" s="34" t="s">
        <v>356</v>
      </c>
      <c r="D117" s="34"/>
      <c r="E117" s="84" t="s">
        <v>355</v>
      </c>
      <c r="F117" s="102">
        <f t="shared" si="13"/>
        <v>194.5</v>
      </c>
      <c r="G117" s="36">
        <f t="shared" si="13"/>
        <v>194.5</v>
      </c>
      <c r="H117" s="36">
        <f t="shared" si="13"/>
        <v>0</v>
      </c>
      <c r="I117" s="36">
        <f>SUM(I118)</f>
        <v>0</v>
      </c>
      <c r="J117" s="10"/>
    </row>
    <row r="118" spans="1:10" ht="29.25" customHeight="1" x14ac:dyDescent="0.2">
      <c r="A118" s="32">
        <v>110</v>
      </c>
      <c r="B118" s="37">
        <v>406</v>
      </c>
      <c r="C118" s="38" t="s">
        <v>356</v>
      </c>
      <c r="D118" s="38" t="s">
        <v>56</v>
      </c>
      <c r="E118" s="85" t="s">
        <v>173</v>
      </c>
      <c r="F118" s="103">
        <v>194.5</v>
      </c>
      <c r="G118" s="40">
        <v>194.5</v>
      </c>
      <c r="H118" s="40">
        <v>0</v>
      </c>
      <c r="I118" s="40">
        <f>H118/G118*100</f>
        <v>0</v>
      </c>
      <c r="J118" s="10"/>
    </row>
    <row r="119" spans="1:10" ht="16.5" customHeight="1" x14ac:dyDescent="0.2">
      <c r="A119" s="32">
        <v>111</v>
      </c>
      <c r="B119" s="33">
        <v>408</v>
      </c>
      <c r="C119" s="34"/>
      <c r="D119" s="34"/>
      <c r="E119" s="31" t="s">
        <v>12</v>
      </c>
      <c r="F119" s="94">
        <f t="shared" ref="F119:H120" si="14">SUM(F120)</f>
        <v>6405</v>
      </c>
      <c r="G119" s="36">
        <f t="shared" si="14"/>
        <v>4647.7</v>
      </c>
      <c r="H119" s="36">
        <f t="shared" si="14"/>
        <v>1602</v>
      </c>
      <c r="I119" s="36">
        <f>H119/G119*100</f>
        <v>34.468661918798546</v>
      </c>
      <c r="J119" s="10"/>
    </row>
    <row r="120" spans="1:10" ht="40.5" customHeight="1" x14ac:dyDescent="0.2">
      <c r="A120" s="32">
        <v>112</v>
      </c>
      <c r="B120" s="33">
        <v>408</v>
      </c>
      <c r="C120" s="34" t="s">
        <v>126</v>
      </c>
      <c r="D120" s="34"/>
      <c r="E120" s="31" t="s">
        <v>353</v>
      </c>
      <c r="F120" s="94">
        <f t="shared" si="14"/>
        <v>6405</v>
      </c>
      <c r="G120" s="36">
        <f t="shared" si="14"/>
        <v>4647.7</v>
      </c>
      <c r="H120" s="36">
        <f t="shared" si="14"/>
        <v>1602</v>
      </c>
      <c r="I120" s="36">
        <f>SUM(I121)</f>
        <v>34.468661918798546</v>
      </c>
      <c r="J120" s="11">
        <v>25916</v>
      </c>
    </row>
    <row r="121" spans="1:10" ht="33.75" customHeight="1" x14ac:dyDescent="0.2">
      <c r="A121" s="32">
        <v>113</v>
      </c>
      <c r="B121" s="33">
        <v>408</v>
      </c>
      <c r="C121" s="34" t="s">
        <v>127</v>
      </c>
      <c r="D121" s="34"/>
      <c r="E121" s="31" t="s">
        <v>68</v>
      </c>
      <c r="F121" s="94">
        <f>SUM(F122)</f>
        <v>6405</v>
      </c>
      <c r="G121" s="36">
        <f>G122</f>
        <v>4647.7</v>
      </c>
      <c r="H121" s="36">
        <f>SUM(H122)</f>
        <v>1602</v>
      </c>
      <c r="I121" s="36">
        <f>I122</f>
        <v>34.468661918798546</v>
      </c>
      <c r="J121" s="10" t="e">
        <f>#REF!</f>
        <v>#REF!</v>
      </c>
    </row>
    <row r="122" spans="1:10" ht="38.25" x14ac:dyDescent="0.2">
      <c r="A122" s="32">
        <v>114</v>
      </c>
      <c r="B122" s="37">
        <v>408</v>
      </c>
      <c r="C122" s="38" t="s">
        <v>127</v>
      </c>
      <c r="D122" s="38" t="s">
        <v>47</v>
      </c>
      <c r="E122" s="39" t="s">
        <v>175</v>
      </c>
      <c r="F122" s="95">
        <v>6405</v>
      </c>
      <c r="G122" s="40">
        <f>6405-1757.3</f>
        <v>4647.7</v>
      </c>
      <c r="H122" s="40">
        <v>1602</v>
      </c>
      <c r="I122" s="40">
        <f>H122/G122*100</f>
        <v>34.468661918798546</v>
      </c>
      <c r="J122" s="10"/>
    </row>
    <row r="123" spans="1:10" ht="18" customHeight="1" x14ac:dyDescent="0.2">
      <c r="A123" s="32">
        <v>115</v>
      </c>
      <c r="B123" s="33">
        <v>409</v>
      </c>
      <c r="C123" s="34"/>
      <c r="D123" s="34"/>
      <c r="E123" s="31" t="s">
        <v>48</v>
      </c>
      <c r="F123" s="94">
        <f>SUM(F124)</f>
        <v>25038.5</v>
      </c>
      <c r="G123" s="36">
        <f>SUM(G124)</f>
        <v>30546.5</v>
      </c>
      <c r="H123" s="36">
        <f>SUM(H124)</f>
        <v>1711.8</v>
      </c>
      <c r="I123" s="36">
        <f>H123/G123*100</f>
        <v>5.6039153421832282</v>
      </c>
      <c r="J123" s="10"/>
    </row>
    <row r="124" spans="1:10" ht="39" customHeight="1" x14ac:dyDescent="0.2">
      <c r="A124" s="32">
        <v>116</v>
      </c>
      <c r="B124" s="33">
        <v>409</v>
      </c>
      <c r="C124" s="34" t="s">
        <v>126</v>
      </c>
      <c r="D124" s="34"/>
      <c r="E124" s="31" t="s">
        <v>353</v>
      </c>
      <c r="F124" s="94">
        <f>SUM(F125+F127+F129+F131+F133)</f>
        <v>25038.5</v>
      </c>
      <c r="G124" s="36">
        <f>SUM(G125+G127+G129+G131+G133)</f>
        <v>30546.5</v>
      </c>
      <c r="H124" s="36">
        <f>SUM(H125+H127+H129+H131+H133)</f>
        <v>1711.8</v>
      </c>
      <c r="I124" s="36">
        <f>H124/G124*100</f>
        <v>5.6039153421832282</v>
      </c>
      <c r="J124" s="10"/>
    </row>
    <row r="125" spans="1:10" ht="103.5" customHeight="1" x14ac:dyDescent="0.2">
      <c r="A125" s="32">
        <v>117</v>
      </c>
      <c r="B125" s="33">
        <v>409</v>
      </c>
      <c r="C125" s="34" t="s">
        <v>328</v>
      </c>
      <c r="D125" s="34"/>
      <c r="E125" s="55" t="s">
        <v>357</v>
      </c>
      <c r="F125" s="108">
        <f>SUM(F126)</f>
        <v>7500</v>
      </c>
      <c r="G125" s="36">
        <f>SUM(G126)</f>
        <v>11200</v>
      </c>
      <c r="H125" s="36">
        <f>SUM(H126)</f>
        <v>0</v>
      </c>
      <c r="I125" s="36">
        <f>SUM(I126)</f>
        <v>0</v>
      </c>
      <c r="J125" s="10"/>
    </row>
    <row r="126" spans="1:10" ht="39" customHeight="1" x14ac:dyDescent="0.2">
      <c r="A126" s="32">
        <v>118</v>
      </c>
      <c r="B126" s="37">
        <v>409</v>
      </c>
      <c r="C126" s="38" t="s">
        <v>328</v>
      </c>
      <c r="D126" s="38" t="s">
        <v>56</v>
      </c>
      <c r="E126" s="39" t="s">
        <v>173</v>
      </c>
      <c r="F126" s="95">
        <v>7500</v>
      </c>
      <c r="G126" s="40">
        <f>7500+3700</f>
        <v>11200</v>
      </c>
      <c r="H126" s="40">
        <v>0</v>
      </c>
      <c r="I126" s="40">
        <f>H126/G126*100</f>
        <v>0</v>
      </c>
      <c r="J126" s="10"/>
    </row>
    <row r="127" spans="1:10" s="5" customFormat="1" ht="28.5" customHeight="1" x14ac:dyDescent="0.2">
      <c r="A127" s="32">
        <v>119</v>
      </c>
      <c r="B127" s="33">
        <v>409</v>
      </c>
      <c r="C127" s="34" t="s">
        <v>128</v>
      </c>
      <c r="D127" s="34"/>
      <c r="E127" s="31" t="s">
        <v>69</v>
      </c>
      <c r="F127" s="94">
        <f>SUM(F128)</f>
        <v>10832</v>
      </c>
      <c r="G127" s="36">
        <f>G128</f>
        <v>11159.5</v>
      </c>
      <c r="H127" s="36">
        <f>SUM(H128)</f>
        <v>1711.8</v>
      </c>
      <c r="I127" s="36">
        <f>I128</f>
        <v>15.339396926385589</v>
      </c>
      <c r="J127" s="10"/>
    </row>
    <row r="128" spans="1:10" ht="30" customHeight="1" x14ac:dyDescent="0.2">
      <c r="A128" s="32">
        <v>120</v>
      </c>
      <c r="B128" s="37">
        <v>409</v>
      </c>
      <c r="C128" s="38" t="s">
        <v>128</v>
      </c>
      <c r="D128" s="38" t="s">
        <v>56</v>
      </c>
      <c r="E128" s="39" t="s">
        <v>173</v>
      </c>
      <c r="F128" s="95">
        <v>10832</v>
      </c>
      <c r="G128" s="40">
        <f>10832+327.5</f>
        <v>11159.5</v>
      </c>
      <c r="H128" s="40">
        <v>1711.8</v>
      </c>
      <c r="I128" s="40">
        <f>H128/G128*100</f>
        <v>15.339396926385589</v>
      </c>
      <c r="J128" s="10"/>
    </row>
    <row r="129" spans="1:10" ht="30" customHeight="1" x14ac:dyDescent="0.2">
      <c r="A129" s="32">
        <v>121</v>
      </c>
      <c r="B129" s="33">
        <v>409</v>
      </c>
      <c r="C129" s="34" t="s">
        <v>236</v>
      </c>
      <c r="D129" s="34"/>
      <c r="E129" s="31" t="s">
        <v>235</v>
      </c>
      <c r="F129" s="94">
        <f>SUM(F130)</f>
        <v>987</v>
      </c>
      <c r="G129" s="36">
        <f>SUM(G130)</f>
        <v>987</v>
      </c>
      <c r="H129" s="36">
        <f>SUM(H130)</f>
        <v>0</v>
      </c>
      <c r="I129" s="36">
        <f>SUM(I130)</f>
        <v>0</v>
      </c>
      <c r="J129" s="10"/>
    </row>
    <row r="130" spans="1:10" ht="30" customHeight="1" x14ac:dyDescent="0.2">
      <c r="A130" s="32">
        <v>122</v>
      </c>
      <c r="B130" s="37">
        <v>409</v>
      </c>
      <c r="C130" s="38" t="s">
        <v>236</v>
      </c>
      <c r="D130" s="38" t="s">
        <v>56</v>
      </c>
      <c r="E130" s="39" t="s">
        <v>173</v>
      </c>
      <c r="F130" s="95">
        <v>987</v>
      </c>
      <c r="G130" s="40">
        <v>987</v>
      </c>
      <c r="H130" s="40">
        <v>0</v>
      </c>
      <c r="I130" s="40">
        <f>H130/G130*100</f>
        <v>0</v>
      </c>
      <c r="J130" s="10"/>
    </row>
    <row r="131" spans="1:10" ht="47.25" customHeight="1" x14ac:dyDescent="0.2">
      <c r="A131" s="32">
        <v>123</v>
      </c>
      <c r="B131" s="33">
        <v>409</v>
      </c>
      <c r="C131" s="43" t="s">
        <v>129</v>
      </c>
      <c r="D131" s="38"/>
      <c r="E131" s="48" t="s">
        <v>361</v>
      </c>
      <c r="F131" s="96">
        <f>SUM(F132)</f>
        <v>600</v>
      </c>
      <c r="G131" s="36">
        <f>G132</f>
        <v>600</v>
      </c>
      <c r="H131" s="36">
        <f>SUM(H132)</f>
        <v>0</v>
      </c>
      <c r="I131" s="36">
        <f>I132</f>
        <v>0</v>
      </c>
      <c r="J131" s="10"/>
    </row>
    <row r="132" spans="1:10" ht="30" customHeight="1" x14ac:dyDescent="0.2">
      <c r="A132" s="32">
        <v>124</v>
      </c>
      <c r="B132" s="37">
        <v>409</v>
      </c>
      <c r="C132" s="38" t="s">
        <v>129</v>
      </c>
      <c r="D132" s="38" t="s">
        <v>56</v>
      </c>
      <c r="E132" s="39" t="s">
        <v>173</v>
      </c>
      <c r="F132" s="95">
        <v>600</v>
      </c>
      <c r="G132" s="40">
        <v>600</v>
      </c>
      <c r="H132" s="40">
        <v>0</v>
      </c>
      <c r="I132" s="40">
        <f>H132/G132*100</f>
        <v>0</v>
      </c>
      <c r="J132" s="10"/>
    </row>
    <row r="133" spans="1:10" ht="78" customHeight="1" x14ac:dyDescent="0.2">
      <c r="A133" s="32">
        <v>125</v>
      </c>
      <c r="B133" s="33">
        <v>409</v>
      </c>
      <c r="C133" s="34" t="s">
        <v>225</v>
      </c>
      <c r="D133" s="34"/>
      <c r="E133" s="55" t="s">
        <v>237</v>
      </c>
      <c r="F133" s="108">
        <f>SUM(F134)</f>
        <v>5119.5</v>
      </c>
      <c r="G133" s="36">
        <f>SUM(G134)</f>
        <v>6600</v>
      </c>
      <c r="H133" s="36">
        <f>SUM(H134)</f>
        <v>0</v>
      </c>
      <c r="I133" s="36">
        <f>SUM(I134)</f>
        <v>0</v>
      </c>
      <c r="J133" s="10"/>
    </row>
    <row r="134" spans="1:10" ht="31.5" customHeight="1" x14ac:dyDescent="0.2">
      <c r="A134" s="32">
        <v>126</v>
      </c>
      <c r="B134" s="37">
        <v>409</v>
      </c>
      <c r="C134" s="38" t="s">
        <v>225</v>
      </c>
      <c r="D134" s="38" t="s">
        <v>56</v>
      </c>
      <c r="E134" s="39" t="s">
        <v>173</v>
      </c>
      <c r="F134" s="95">
        <v>5119.5</v>
      </c>
      <c r="G134" s="40">
        <f>5119.5+980.5+500</f>
        <v>6600</v>
      </c>
      <c r="H134" s="40">
        <v>0</v>
      </c>
      <c r="I134" s="40">
        <f>H134/G134*100</f>
        <v>0</v>
      </c>
      <c r="J134" s="10"/>
    </row>
    <row r="135" spans="1:10" ht="17.25" customHeight="1" x14ac:dyDescent="0.2">
      <c r="A135" s="32">
        <v>127</v>
      </c>
      <c r="B135" s="33">
        <v>410</v>
      </c>
      <c r="C135" s="34"/>
      <c r="D135" s="34"/>
      <c r="E135" s="31" t="s">
        <v>33</v>
      </c>
      <c r="F135" s="94">
        <f>SUM(F136)</f>
        <v>60.3</v>
      </c>
      <c r="G135" s="36">
        <f>SUM(G136)</f>
        <v>60.3</v>
      </c>
      <c r="H135" s="36">
        <f>SUM(H136)</f>
        <v>1.1000000000000001</v>
      </c>
      <c r="I135" s="36">
        <f>H135/G135*100</f>
        <v>1.8242122719734664</v>
      </c>
      <c r="J135" s="10"/>
    </row>
    <row r="136" spans="1:10" ht="42.75" customHeight="1" x14ac:dyDescent="0.2">
      <c r="A136" s="32">
        <v>128</v>
      </c>
      <c r="B136" s="41">
        <v>410</v>
      </c>
      <c r="C136" s="43" t="s">
        <v>130</v>
      </c>
      <c r="D136" s="43"/>
      <c r="E136" s="31" t="s">
        <v>301</v>
      </c>
      <c r="F136" s="94">
        <f>SUM(F137+F139)</f>
        <v>60.3</v>
      </c>
      <c r="G136" s="36">
        <f>SUM(G137+G139)</f>
        <v>60.3</v>
      </c>
      <c r="H136" s="36">
        <f>SUM(H137+H139)</f>
        <v>1.1000000000000001</v>
      </c>
      <c r="I136" s="36">
        <f>H136/G136*100</f>
        <v>1.8242122719734664</v>
      </c>
      <c r="J136" s="10"/>
    </row>
    <row r="137" spans="1:10" s="5" customFormat="1" ht="48.75" customHeight="1" x14ac:dyDescent="0.2">
      <c r="A137" s="32">
        <v>129</v>
      </c>
      <c r="B137" s="41">
        <v>410</v>
      </c>
      <c r="C137" s="43" t="s">
        <v>131</v>
      </c>
      <c r="D137" s="43"/>
      <c r="E137" s="54" t="s">
        <v>302</v>
      </c>
      <c r="F137" s="76">
        <f>SUM(F138)</f>
        <v>10.3</v>
      </c>
      <c r="G137" s="36">
        <f>SUM(G138)</f>
        <v>10.3</v>
      </c>
      <c r="H137" s="36">
        <f>SUM(H138)</f>
        <v>0</v>
      </c>
      <c r="I137" s="36">
        <f>SUM(I138)</f>
        <v>0</v>
      </c>
      <c r="J137" s="10"/>
    </row>
    <row r="138" spans="1:10" ht="25.5" customHeight="1" x14ac:dyDescent="0.2">
      <c r="A138" s="32">
        <v>130</v>
      </c>
      <c r="B138" s="44">
        <v>410</v>
      </c>
      <c r="C138" s="56" t="s">
        <v>131</v>
      </c>
      <c r="D138" s="38" t="s">
        <v>56</v>
      </c>
      <c r="E138" s="39" t="s">
        <v>173</v>
      </c>
      <c r="F138" s="95">
        <v>10.3</v>
      </c>
      <c r="G138" s="40">
        <v>10.3</v>
      </c>
      <c r="H138" s="40">
        <v>0</v>
      </c>
      <c r="I138" s="40">
        <f>H138/G138*100</f>
        <v>0</v>
      </c>
      <c r="J138" s="10"/>
    </row>
    <row r="139" spans="1:10" ht="63.75" customHeight="1" x14ac:dyDescent="0.2">
      <c r="A139" s="32">
        <v>131</v>
      </c>
      <c r="B139" s="41">
        <v>410</v>
      </c>
      <c r="C139" s="43" t="s">
        <v>203</v>
      </c>
      <c r="D139" s="34"/>
      <c r="E139" s="54" t="s">
        <v>303</v>
      </c>
      <c r="F139" s="76">
        <f>SUM(F140)</f>
        <v>50</v>
      </c>
      <c r="G139" s="36">
        <f>SUM(G140)</f>
        <v>50</v>
      </c>
      <c r="H139" s="36">
        <f>SUM(H140)</f>
        <v>1.1000000000000001</v>
      </c>
      <c r="I139" s="36">
        <f>SUM(I140)</f>
        <v>2.2000000000000002</v>
      </c>
      <c r="J139" s="10"/>
    </row>
    <row r="140" spans="1:10" ht="25.5" customHeight="1" x14ac:dyDescent="0.2">
      <c r="A140" s="32">
        <v>132</v>
      </c>
      <c r="B140" s="44">
        <v>410</v>
      </c>
      <c r="C140" s="56" t="s">
        <v>203</v>
      </c>
      <c r="D140" s="38" t="s">
        <v>56</v>
      </c>
      <c r="E140" s="39" t="s">
        <v>173</v>
      </c>
      <c r="F140" s="95">
        <v>50</v>
      </c>
      <c r="G140" s="40">
        <v>50</v>
      </c>
      <c r="H140" s="40">
        <v>1.1000000000000001</v>
      </c>
      <c r="I140" s="40">
        <f>H140/G140*100</f>
        <v>2.2000000000000002</v>
      </c>
      <c r="J140" s="10"/>
    </row>
    <row r="141" spans="1:10" ht="25.5" customHeight="1" x14ac:dyDescent="0.2">
      <c r="A141" s="32">
        <v>133</v>
      </c>
      <c r="B141" s="33">
        <v>412</v>
      </c>
      <c r="C141" s="34"/>
      <c r="D141" s="34"/>
      <c r="E141" s="31" t="s">
        <v>93</v>
      </c>
      <c r="F141" s="94">
        <f>SUM(F142+F153+F156+F160+F163+F166)</f>
        <v>1897.3</v>
      </c>
      <c r="G141" s="36">
        <f>SUM(G142+G153+G156+G160+G163+G166)</f>
        <v>1087.3</v>
      </c>
      <c r="H141" s="36">
        <f>SUM(H142+H153+H156+H160+H163+H166)</f>
        <v>49</v>
      </c>
      <c r="I141" s="36">
        <f>H141/G141*100</f>
        <v>4.5065759220086452</v>
      </c>
      <c r="J141" s="10"/>
    </row>
    <row r="142" spans="1:10" ht="48.75" customHeight="1" x14ac:dyDescent="0.2">
      <c r="A142" s="32">
        <v>134</v>
      </c>
      <c r="B142" s="33">
        <v>412</v>
      </c>
      <c r="C142" s="34" t="s">
        <v>108</v>
      </c>
      <c r="D142" s="34"/>
      <c r="E142" s="48" t="s">
        <v>285</v>
      </c>
      <c r="F142" s="96">
        <f>SUM(F143+F145+F147+F149+F151)</f>
        <v>823</v>
      </c>
      <c r="G142" s="36">
        <f>SUM(G143+G145+G147+G149+G151)</f>
        <v>823</v>
      </c>
      <c r="H142" s="36">
        <f>SUM(H143+H145+H147+H149+H151)</f>
        <v>49</v>
      </c>
      <c r="I142" s="36">
        <f>H142/G142*100</f>
        <v>5.9538274605103281</v>
      </c>
      <c r="J142" s="10"/>
    </row>
    <row r="143" spans="1:10" ht="25.5" customHeight="1" x14ac:dyDescent="0.2">
      <c r="A143" s="32">
        <v>135</v>
      </c>
      <c r="B143" s="33">
        <v>412</v>
      </c>
      <c r="C143" s="34" t="s">
        <v>109</v>
      </c>
      <c r="D143" s="34"/>
      <c r="E143" s="48" t="s">
        <v>58</v>
      </c>
      <c r="F143" s="96">
        <f>SUM(F144)</f>
        <v>100</v>
      </c>
      <c r="G143" s="36">
        <f>G144</f>
        <v>100</v>
      </c>
      <c r="H143" s="36">
        <f>SUM(H144)</f>
        <v>49</v>
      </c>
      <c r="I143" s="36">
        <f>I144</f>
        <v>49</v>
      </c>
      <c r="J143" s="10"/>
    </row>
    <row r="144" spans="1:10" ht="25.5" customHeight="1" x14ac:dyDescent="0.2">
      <c r="A144" s="32">
        <v>136</v>
      </c>
      <c r="B144" s="37">
        <v>412</v>
      </c>
      <c r="C144" s="38" t="s">
        <v>109</v>
      </c>
      <c r="D144" s="38" t="s">
        <v>56</v>
      </c>
      <c r="E144" s="39" t="s">
        <v>173</v>
      </c>
      <c r="F144" s="95">
        <v>100</v>
      </c>
      <c r="G144" s="40">
        <v>100</v>
      </c>
      <c r="H144" s="40">
        <v>49</v>
      </c>
      <c r="I144" s="40">
        <f>H144/G144*100</f>
        <v>49</v>
      </c>
      <c r="J144" s="10"/>
    </row>
    <row r="145" spans="1:14" ht="42.75" customHeight="1" x14ac:dyDescent="0.2">
      <c r="A145" s="32">
        <v>137</v>
      </c>
      <c r="B145" s="33">
        <v>412</v>
      </c>
      <c r="C145" s="34" t="s">
        <v>110</v>
      </c>
      <c r="D145" s="34"/>
      <c r="E145" s="48" t="s">
        <v>238</v>
      </c>
      <c r="F145" s="96">
        <f>SUM(F146)</f>
        <v>108</v>
      </c>
      <c r="G145" s="36">
        <f>G146</f>
        <v>108</v>
      </c>
      <c r="H145" s="36">
        <f>SUM(H146)</f>
        <v>0</v>
      </c>
      <c r="I145" s="36">
        <f>I146</f>
        <v>0</v>
      </c>
      <c r="J145" s="10"/>
    </row>
    <row r="146" spans="1:14" ht="25.5" customHeight="1" x14ac:dyDescent="0.2">
      <c r="A146" s="32">
        <v>138</v>
      </c>
      <c r="B146" s="37">
        <v>412</v>
      </c>
      <c r="C146" s="38" t="s">
        <v>110</v>
      </c>
      <c r="D146" s="38" t="s">
        <v>56</v>
      </c>
      <c r="E146" s="39" t="s">
        <v>173</v>
      </c>
      <c r="F146" s="95">
        <v>108</v>
      </c>
      <c r="G146" s="40">
        <v>108</v>
      </c>
      <c r="H146" s="40">
        <v>0</v>
      </c>
      <c r="I146" s="40">
        <f>H146/G146*100</f>
        <v>0</v>
      </c>
      <c r="J146" s="10"/>
    </row>
    <row r="147" spans="1:14" ht="36.75" customHeight="1" x14ac:dyDescent="0.2">
      <c r="A147" s="32">
        <v>139</v>
      </c>
      <c r="B147" s="33">
        <v>412</v>
      </c>
      <c r="C147" s="34" t="s">
        <v>111</v>
      </c>
      <c r="D147" s="38"/>
      <c r="E147" s="54" t="s">
        <v>239</v>
      </c>
      <c r="F147" s="76">
        <f>SUM(F148)</f>
        <v>413.8</v>
      </c>
      <c r="G147" s="36">
        <f>G148</f>
        <v>413.8</v>
      </c>
      <c r="H147" s="36">
        <f>SUM(H148)</f>
        <v>0</v>
      </c>
      <c r="I147" s="36">
        <f>I148</f>
        <v>0</v>
      </c>
      <c r="J147" s="10"/>
    </row>
    <row r="148" spans="1:14" ht="25.5" customHeight="1" x14ac:dyDescent="0.2">
      <c r="A148" s="32">
        <v>140</v>
      </c>
      <c r="B148" s="37">
        <v>412</v>
      </c>
      <c r="C148" s="38" t="s">
        <v>111</v>
      </c>
      <c r="D148" s="38" t="s">
        <v>56</v>
      </c>
      <c r="E148" s="39" t="s">
        <v>173</v>
      </c>
      <c r="F148" s="95">
        <v>413.8</v>
      </c>
      <c r="G148" s="40">
        <v>413.8</v>
      </c>
      <c r="H148" s="40">
        <v>0</v>
      </c>
      <c r="I148" s="40">
        <f>H148/G148*100</f>
        <v>0</v>
      </c>
      <c r="J148" s="10"/>
    </row>
    <row r="149" spans="1:14" ht="25.5" customHeight="1" x14ac:dyDescent="0.2">
      <c r="A149" s="32">
        <v>141</v>
      </c>
      <c r="B149" s="33">
        <v>412</v>
      </c>
      <c r="C149" s="34" t="s">
        <v>157</v>
      </c>
      <c r="D149" s="34"/>
      <c r="E149" s="54" t="s">
        <v>200</v>
      </c>
      <c r="F149" s="76">
        <f>SUM(F150)</f>
        <v>43.2</v>
      </c>
      <c r="G149" s="36">
        <f>SUM(G150)</f>
        <v>43.2</v>
      </c>
      <c r="H149" s="36">
        <f>SUM(H150)</f>
        <v>0</v>
      </c>
      <c r="I149" s="36">
        <f>SUM(I150)</f>
        <v>0</v>
      </c>
      <c r="J149" s="10"/>
    </row>
    <row r="150" spans="1:14" ht="25.5" customHeight="1" x14ac:dyDescent="0.2">
      <c r="A150" s="32">
        <v>142</v>
      </c>
      <c r="B150" s="37">
        <v>412</v>
      </c>
      <c r="C150" s="38" t="s">
        <v>157</v>
      </c>
      <c r="D150" s="38" t="s">
        <v>56</v>
      </c>
      <c r="E150" s="39" t="s">
        <v>173</v>
      </c>
      <c r="F150" s="95">
        <v>43.2</v>
      </c>
      <c r="G150" s="40">
        <v>43.2</v>
      </c>
      <c r="H150" s="40">
        <v>0</v>
      </c>
      <c r="I150" s="40">
        <f>H150/G150*100</f>
        <v>0</v>
      </c>
      <c r="J150" s="10"/>
    </row>
    <row r="151" spans="1:14" ht="63" customHeight="1" x14ac:dyDescent="0.2">
      <c r="A151" s="32">
        <v>143</v>
      </c>
      <c r="B151" s="33">
        <v>412</v>
      </c>
      <c r="C151" s="34" t="s">
        <v>201</v>
      </c>
      <c r="D151" s="34"/>
      <c r="E151" s="54" t="s">
        <v>286</v>
      </c>
      <c r="F151" s="76">
        <f>SUM(F152)</f>
        <v>158</v>
      </c>
      <c r="G151" s="36">
        <f>SUM(G152)</f>
        <v>158</v>
      </c>
      <c r="H151" s="36">
        <f>SUM(H152)</f>
        <v>0</v>
      </c>
      <c r="I151" s="36">
        <f>SUM(I152)</f>
        <v>0</v>
      </c>
      <c r="J151" s="10"/>
    </row>
    <row r="152" spans="1:14" ht="36.75" customHeight="1" x14ac:dyDescent="0.2">
      <c r="A152" s="32">
        <v>144</v>
      </c>
      <c r="B152" s="37">
        <v>412</v>
      </c>
      <c r="C152" s="38" t="s">
        <v>201</v>
      </c>
      <c r="D152" s="38" t="s">
        <v>56</v>
      </c>
      <c r="E152" s="39" t="s">
        <v>173</v>
      </c>
      <c r="F152" s="95">
        <v>158</v>
      </c>
      <c r="G152" s="40">
        <v>158</v>
      </c>
      <c r="H152" s="40">
        <v>0</v>
      </c>
      <c r="I152" s="40">
        <f>H152/G152*100</f>
        <v>0</v>
      </c>
      <c r="J152" s="10"/>
    </row>
    <row r="153" spans="1:14" s="5" customFormat="1" ht="42" customHeight="1" x14ac:dyDescent="0.2">
      <c r="A153" s="32">
        <v>145</v>
      </c>
      <c r="B153" s="33">
        <v>412</v>
      </c>
      <c r="C153" s="43" t="s">
        <v>132</v>
      </c>
      <c r="D153" s="43"/>
      <c r="E153" s="31" t="s">
        <v>304</v>
      </c>
      <c r="F153" s="94">
        <f>SUM(F154)</f>
        <v>58</v>
      </c>
      <c r="G153" s="36">
        <f>SUM(G154)</f>
        <v>58</v>
      </c>
      <c r="H153" s="36">
        <f>SUM(H154)</f>
        <v>0</v>
      </c>
      <c r="I153" s="36">
        <f>H153/G153*100</f>
        <v>0</v>
      </c>
      <c r="J153" s="10"/>
    </row>
    <row r="154" spans="1:14" s="5" customFormat="1" ht="50.25" customHeight="1" x14ac:dyDescent="0.2">
      <c r="A154" s="32">
        <v>146</v>
      </c>
      <c r="B154" s="33">
        <v>412</v>
      </c>
      <c r="C154" s="34" t="s">
        <v>133</v>
      </c>
      <c r="D154" s="34"/>
      <c r="E154" s="54" t="s">
        <v>240</v>
      </c>
      <c r="F154" s="76">
        <f>SUM(F155)</f>
        <v>58</v>
      </c>
      <c r="G154" s="36">
        <f>G155</f>
        <v>58</v>
      </c>
      <c r="H154" s="36">
        <f>SUM(H155)</f>
        <v>0</v>
      </c>
      <c r="I154" s="36">
        <f>I155</f>
        <v>0</v>
      </c>
      <c r="J154" s="10"/>
      <c r="K154" s="25"/>
      <c r="L154" s="25"/>
      <c r="M154" s="25"/>
      <c r="N154" s="25"/>
    </row>
    <row r="155" spans="1:14" s="5" customFormat="1" ht="44.25" customHeight="1" x14ac:dyDescent="0.2">
      <c r="A155" s="32">
        <v>147</v>
      </c>
      <c r="B155" s="37">
        <v>412</v>
      </c>
      <c r="C155" s="38" t="s">
        <v>133</v>
      </c>
      <c r="D155" s="38" t="s">
        <v>47</v>
      </c>
      <c r="E155" s="39" t="s">
        <v>175</v>
      </c>
      <c r="F155" s="95">
        <v>58</v>
      </c>
      <c r="G155" s="40">
        <v>58</v>
      </c>
      <c r="H155" s="40">
        <v>0</v>
      </c>
      <c r="I155" s="40">
        <f>H155/G155*100</f>
        <v>0</v>
      </c>
      <c r="J155" s="10"/>
    </row>
    <row r="156" spans="1:14" s="5" customFormat="1" ht="41.25" customHeight="1" x14ac:dyDescent="0.2">
      <c r="A156" s="32">
        <v>148</v>
      </c>
      <c r="B156" s="41">
        <v>412</v>
      </c>
      <c r="C156" s="43" t="s">
        <v>205</v>
      </c>
      <c r="D156" s="56"/>
      <c r="E156" s="31" t="s">
        <v>305</v>
      </c>
      <c r="F156" s="94">
        <f t="shared" ref="F156:H158" si="15">SUM(F157)</f>
        <v>642.70000000000005</v>
      </c>
      <c r="G156" s="36">
        <f t="shared" si="15"/>
        <v>142.70000000000005</v>
      </c>
      <c r="H156" s="36">
        <f t="shared" si="15"/>
        <v>0</v>
      </c>
      <c r="I156" s="36">
        <f>H156/G156*100</f>
        <v>0</v>
      </c>
      <c r="J156" s="10"/>
    </row>
    <row r="157" spans="1:14" s="5" customFormat="1" ht="54" customHeight="1" x14ac:dyDescent="0.2">
      <c r="A157" s="32">
        <v>149</v>
      </c>
      <c r="B157" s="41">
        <v>412</v>
      </c>
      <c r="C157" s="43" t="s">
        <v>306</v>
      </c>
      <c r="D157" s="56"/>
      <c r="E157" s="54" t="s">
        <v>204</v>
      </c>
      <c r="F157" s="76">
        <f t="shared" si="15"/>
        <v>642.70000000000005</v>
      </c>
      <c r="G157" s="36">
        <f t="shared" si="15"/>
        <v>142.70000000000005</v>
      </c>
      <c r="H157" s="36">
        <f t="shared" si="15"/>
        <v>0</v>
      </c>
      <c r="I157" s="36">
        <f>SUM(I158)</f>
        <v>0</v>
      </c>
      <c r="J157" s="10"/>
    </row>
    <row r="158" spans="1:14" s="5" customFormat="1" ht="33.75" customHeight="1" x14ac:dyDescent="0.2">
      <c r="A158" s="32">
        <v>150</v>
      </c>
      <c r="B158" s="41">
        <v>412</v>
      </c>
      <c r="C158" s="43" t="s">
        <v>358</v>
      </c>
      <c r="D158" s="43"/>
      <c r="E158" s="31" t="s">
        <v>359</v>
      </c>
      <c r="F158" s="94">
        <f t="shared" si="15"/>
        <v>642.70000000000005</v>
      </c>
      <c r="G158" s="36">
        <f t="shared" si="15"/>
        <v>142.70000000000005</v>
      </c>
      <c r="H158" s="36">
        <f t="shared" si="15"/>
        <v>0</v>
      </c>
      <c r="I158" s="36">
        <f>SUM(I159)</f>
        <v>0</v>
      </c>
      <c r="J158" s="10"/>
    </row>
    <row r="159" spans="1:14" s="5" customFormat="1" ht="27" customHeight="1" x14ac:dyDescent="0.2">
      <c r="A159" s="32">
        <v>151</v>
      </c>
      <c r="B159" s="44">
        <v>412</v>
      </c>
      <c r="C159" s="56" t="s">
        <v>358</v>
      </c>
      <c r="D159" s="56" t="s">
        <v>56</v>
      </c>
      <c r="E159" s="39" t="s">
        <v>173</v>
      </c>
      <c r="F159" s="95">
        <v>642.70000000000005</v>
      </c>
      <c r="G159" s="40">
        <f>642.7-500</f>
        <v>142.70000000000005</v>
      </c>
      <c r="H159" s="40">
        <v>0</v>
      </c>
      <c r="I159" s="40">
        <f>H159/G159*100</f>
        <v>0</v>
      </c>
      <c r="J159" s="10"/>
      <c r="K159" s="25"/>
    </row>
    <row r="160" spans="1:14" s="4" customFormat="1" ht="54" customHeight="1" x14ac:dyDescent="0.2">
      <c r="A160" s="32">
        <v>152</v>
      </c>
      <c r="B160" s="33">
        <v>412</v>
      </c>
      <c r="C160" s="34" t="s">
        <v>169</v>
      </c>
      <c r="D160" s="34"/>
      <c r="E160" s="31" t="s">
        <v>241</v>
      </c>
      <c r="F160" s="94">
        <f>SUM(F161)</f>
        <v>53.6</v>
      </c>
      <c r="G160" s="36">
        <f>G161</f>
        <v>53.6</v>
      </c>
      <c r="H160" s="36">
        <f>SUM(H161)</f>
        <v>0</v>
      </c>
      <c r="I160" s="36">
        <f>I161</f>
        <v>0</v>
      </c>
      <c r="J160" s="12"/>
    </row>
    <row r="161" spans="1:13" s="4" customFormat="1" ht="39.75" customHeight="1" x14ac:dyDescent="0.2">
      <c r="A161" s="32">
        <v>153</v>
      </c>
      <c r="B161" s="33">
        <v>412</v>
      </c>
      <c r="C161" s="34" t="s">
        <v>138</v>
      </c>
      <c r="D161" s="34"/>
      <c r="E161" s="31" t="s">
        <v>212</v>
      </c>
      <c r="F161" s="94">
        <f>SUM(F162)</f>
        <v>53.6</v>
      </c>
      <c r="G161" s="36">
        <f>G162</f>
        <v>53.6</v>
      </c>
      <c r="H161" s="36">
        <f>SUM(H162)</f>
        <v>0</v>
      </c>
      <c r="I161" s="36">
        <f>I162</f>
        <v>0</v>
      </c>
      <c r="J161" s="12"/>
    </row>
    <row r="162" spans="1:13" s="4" customFormat="1" ht="32.25" customHeight="1" x14ac:dyDescent="0.2">
      <c r="A162" s="32">
        <v>154</v>
      </c>
      <c r="B162" s="37">
        <v>412</v>
      </c>
      <c r="C162" s="38" t="s">
        <v>138</v>
      </c>
      <c r="D162" s="38" t="s">
        <v>56</v>
      </c>
      <c r="E162" s="39" t="s">
        <v>173</v>
      </c>
      <c r="F162" s="95">
        <v>53.6</v>
      </c>
      <c r="G162" s="40">
        <v>53.6</v>
      </c>
      <c r="H162" s="40">
        <v>0</v>
      </c>
      <c r="I162" s="40">
        <f>H162/G162*100</f>
        <v>0</v>
      </c>
      <c r="J162" s="12"/>
    </row>
    <row r="163" spans="1:13" s="4" customFormat="1" ht="54.75" customHeight="1" x14ac:dyDescent="0.2">
      <c r="A163" s="32">
        <v>155</v>
      </c>
      <c r="B163" s="41">
        <v>412</v>
      </c>
      <c r="C163" s="43" t="s">
        <v>224</v>
      </c>
      <c r="D163" s="43"/>
      <c r="E163" s="31" t="s">
        <v>191</v>
      </c>
      <c r="F163" s="94">
        <f t="shared" ref="F163:H164" si="16">SUM(F164)</f>
        <v>310</v>
      </c>
      <c r="G163" s="36">
        <f t="shared" si="16"/>
        <v>10</v>
      </c>
      <c r="H163" s="36">
        <f t="shared" si="16"/>
        <v>0</v>
      </c>
      <c r="I163" s="36">
        <f>H163/G163*100</f>
        <v>0</v>
      </c>
      <c r="J163" s="12"/>
    </row>
    <row r="164" spans="1:13" s="4" customFormat="1" ht="98.25" customHeight="1" x14ac:dyDescent="0.2">
      <c r="A164" s="32">
        <v>156</v>
      </c>
      <c r="B164" s="41">
        <v>412</v>
      </c>
      <c r="C164" s="43" t="s">
        <v>330</v>
      </c>
      <c r="D164" s="43"/>
      <c r="E164" s="54" t="s">
        <v>338</v>
      </c>
      <c r="F164" s="76">
        <f t="shared" si="16"/>
        <v>310</v>
      </c>
      <c r="G164" s="36">
        <f t="shared" si="16"/>
        <v>10</v>
      </c>
      <c r="H164" s="36">
        <f t="shared" si="16"/>
        <v>0</v>
      </c>
      <c r="I164" s="36">
        <f>SUM(I165)</f>
        <v>0</v>
      </c>
      <c r="J164" s="12"/>
      <c r="K164" s="77"/>
    </row>
    <row r="165" spans="1:13" s="4" customFormat="1" ht="29.25" customHeight="1" x14ac:dyDescent="0.2">
      <c r="A165" s="32">
        <v>157</v>
      </c>
      <c r="B165" s="44">
        <v>412</v>
      </c>
      <c r="C165" s="56" t="s">
        <v>330</v>
      </c>
      <c r="D165" s="56" t="s">
        <v>56</v>
      </c>
      <c r="E165" s="39" t="s">
        <v>173</v>
      </c>
      <c r="F165" s="95">
        <v>310</v>
      </c>
      <c r="G165" s="40">
        <f>310-300</f>
        <v>10</v>
      </c>
      <c r="H165" s="40">
        <v>0</v>
      </c>
      <c r="I165" s="40">
        <f>H165/G165*100</f>
        <v>0</v>
      </c>
      <c r="J165" s="12"/>
      <c r="K165" s="77"/>
    </row>
    <row r="166" spans="1:13" s="4" customFormat="1" ht="35.25" customHeight="1" x14ac:dyDescent="0.2">
      <c r="A166" s="32">
        <v>158</v>
      </c>
      <c r="B166" s="41">
        <v>412</v>
      </c>
      <c r="C166" s="43" t="s">
        <v>228</v>
      </c>
      <c r="D166" s="43"/>
      <c r="E166" s="50" t="s">
        <v>226</v>
      </c>
      <c r="F166" s="76">
        <f t="shared" ref="F166:I168" si="17">SUM(F167)</f>
        <v>10</v>
      </c>
      <c r="G166" s="36">
        <f t="shared" si="17"/>
        <v>0</v>
      </c>
      <c r="H166" s="36">
        <f t="shared" si="17"/>
        <v>0</v>
      </c>
      <c r="I166" s="36">
        <f t="shared" si="17"/>
        <v>0</v>
      </c>
      <c r="J166" s="12"/>
    </row>
    <row r="167" spans="1:13" s="4" customFormat="1" ht="48.75" customHeight="1" x14ac:dyDescent="0.2">
      <c r="A167" s="32">
        <v>159</v>
      </c>
      <c r="B167" s="41">
        <v>412</v>
      </c>
      <c r="C167" s="43" t="s">
        <v>263</v>
      </c>
      <c r="D167" s="43"/>
      <c r="E167" s="50" t="s">
        <v>262</v>
      </c>
      <c r="F167" s="76">
        <f t="shared" si="17"/>
        <v>10</v>
      </c>
      <c r="G167" s="36">
        <f t="shared" si="17"/>
        <v>0</v>
      </c>
      <c r="H167" s="36">
        <f t="shared" si="17"/>
        <v>0</v>
      </c>
      <c r="I167" s="36">
        <f t="shared" si="17"/>
        <v>0</v>
      </c>
      <c r="J167" s="12"/>
    </row>
    <row r="168" spans="1:13" s="4" customFormat="1" ht="63" customHeight="1" x14ac:dyDescent="0.2">
      <c r="A168" s="32">
        <v>160</v>
      </c>
      <c r="B168" s="41">
        <v>412</v>
      </c>
      <c r="C168" s="43" t="s">
        <v>227</v>
      </c>
      <c r="D168" s="43"/>
      <c r="E168" s="54" t="s">
        <v>307</v>
      </c>
      <c r="F168" s="76">
        <f t="shared" si="17"/>
        <v>10</v>
      </c>
      <c r="G168" s="36">
        <f t="shared" si="17"/>
        <v>0</v>
      </c>
      <c r="H168" s="36">
        <f t="shared" si="17"/>
        <v>0</v>
      </c>
      <c r="I168" s="36">
        <f t="shared" si="17"/>
        <v>0</v>
      </c>
      <c r="J168" s="12"/>
    </row>
    <row r="169" spans="1:13" s="4" customFormat="1" ht="29.25" customHeight="1" x14ac:dyDescent="0.2">
      <c r="A169" s="32">
        <v>161</v>
      </c>
      <c r="B169" s="44">
        <v>412</v>
      </c>
      <c r="C169" s="56" t="s">
        <v>227</v>
      </c>
      <c r="D169" s="56" t="s">
        <v>56</v>
      </c>
      <c r="E169" s="39" t="s">
        <v>173</v>
      </c>
      <c r="F169" s="95">
        <v>10</v>
      </c>
      <c r="G169" s="40">
        <f>10-10</f>
        <v>0</v>
      </c>
      <c r="H169" s="40">
        <v>0</v>
      </c>
      <c r="I169" s="40">
        <v>0</v>
      </c>
      <c r="J169" s="12"/>
    </row>
    <row r="170" spans="1:13" s="4" customFormat="1" ht="27.75" customHeight="1" x14ac:dyDescent="0.2">
      <c r="A170" s="32">
        <v>162</v>
      </c>
      <c r="B170" s="33">
        <v>500</v>
      </c>
      <c r="C170" s="34"/>
      <c r="D170" s="34"/>
      <c r="E170" s="35" t="s">
        <v>13</v>
      </c>
      <c r="F170" s="94">
        <f>SUM(F171+F178+F190+F201)</f>
        <v>14758</v>
      </c>
      <c r="G170" s="36">
        <f>SUM(G171+G178+G190+G200+G201)</f>
        <v>15273</v>
      </c>
      <c r="H170" s="36">
        <f>SUM(H171+H178+H190+H201)</f>
        <v>2326.6</v>
      </c>
      <c r="I170" s="36">
        <f>H170/G170*100</f>
        <v>15.233418450860997</v>
      </c>
      <c r="J170" s="12"/>
    </row>
    <row r="171" spans="1:13" s="4" customFormat="1" ht="14.25" customHeight="1" x14ac:dyDescent="0.2">
      <c r="A171" s="32">
        <v>163</v>
      </c>
      <c r="B171" s="33">
        <v>501</v>
      </c>
      <c r="C171" s="34"/>
      <c r="D171" s="34"/>
      <c r="E171" s="31" t="s">
        <v>14</v>
      </c>
      <c r="F171" s="94">
        <f>SUM(F172+F175)</f>
        <v>2558</v>
      </c>
      <c r="G171" s="36">
        <f>SUM(G172+G175)</f>
        <v>2558</v>
      </c>
      <c r="H171" s="36">
        <f>SUM(H172+H175)</f>
        <v>87.9</v>
      </c>
      <c r="I171" s="36">
        <f>H171/G171*100</f>
        <v>3.4362783424550432</v>
      </c>
      <c r="J171" s="12"/>
    </row>
    <row r="172" spans="1:13" ht="41.25" customHeight="1" x14ac:dyDescent="0.2">
      <c r="A172" s="32">
        <v>164</v>
      </c>
      <c r="B172" s="33">
        <v>501</v>
      </c>
      <c r="C172" s="34" t="s">
        <v>136</v>
      </c>
      <c r="D172" s="34"/>
      <c r="E172" s="48" t="s">
        <v>360</v>
      </c>
      <c r="F172" s="96">
        <f>SUM(F173)</f>
        <v>420</v>
      </c>
      <c r="G172" s="36">
        <f>SUM(G173)</f>
        <v>420</v>
      </c>
      <c r="H172" s="36">
        <f>SUM(H173)</f>
        <v>87.9</v>
      </c>
      <c r="I172" s="36">
        <f>H172/G172*100</f>
        <v>20.928571428571431</v>
      </c>
      <c r="J172" s="10" t="e">
        <f>J173+#REF!+#REF!+#REF!</f>
        <v>#REF!</v>
      </c>
    </row>
    <row r="173" spans="1:13" ht="43.5" customHeight="1" x14ac:dyDescent="0.2">
      <c r="A173" s="32">
        <v>165</v>
      </c>
      <c r="B173" s="33">
        <v>501</v>
      </c>
      <c r="C173" s="34" t="s">
        <v>137</v>
      </c>
      <c r="D173" s="38"/>
      <c r="E173" s="48" t="s">
        <v>208</v>
      </c>
      <c r="F173" s="96">
        <f>SUM(F174)</f>
        <v>420</v>
      </c>
      <c r="G173" s="36">
        <f>G174</f>
        <v>420</v>
      </c>
      <c r="H173" s="36">
        <f>SUM(H174)</f>
        <v>87.9</v>
      </c>
      <c r="I173" s="36">
        <f>I174</f>
        <v>20.928571428571431</v>
      </c>
      <c r="J173" s="10" t="e">
        <f>J174+#REF!</f>
        <v>#REF!</v>
      </c>
    </row>
    <row r="174" spans="1:13" ht="34.5" customHeight="1" x14ac:dyDescent="0.2">
      <c r="A174" s="32">
        <v>166</v>
      </c>
      <c r="B174" s="37">
        <v>501</v>
      </c>
      <c r="C174" s="38" t="s">
        <v>137</v>
      </c>
      <c r="D174" s="38" t="s">
        <v>56</v>
      </c>
      <c r="E174" s="39" t="s">
        <v>173</v>
      </c>
      <c r="F174" s="95">
        <v>420</v>
      </c>
      <c r="G174" s="40">
        <v>420</v>
      </c>
      <c r="H174" s="40">
        <v>87.9</v>
      </c>
      <c r="I174" s="40">
        <f>H174/G174*100</f>
        <v>20.928571428571431</v>
      </c>
      <c r="J174" s="10" t="e">
        <f>#REF!</f>
        <v>#REF!</v>
      </c>
      <c r="K174" s="113"/>
      <c r="L174" s="113"/>
      <c r="M174" s="113"/>
    </row>
    <row r="175" spans="1:13" ht="69.75" customHeight="1" x14ac:dyDescent="0.2">
      <c r="A175" s="32">
        <v>167</v>
      </c>
      <c r="B175" s="33">
        <v>501</v>
      </c>
      <c r="C175" s="34" t="s">
        <v>210</v>
      </c>
      <c r="D175" s="34"/>
      <c r="E175" s="50" t="s">
        <v>209</v>
      </c>
      <c r="F175" s="76">
        <f t="shared" ref="F175:H176" si="18">SUM(F176)</f>
        <v>2138</v>
      </c>
      <c r="G175" s="36">
        <f t="shared" si="18"/>
        <v>2138</v>
      </c>
      <c r="H175" s="36">
        <f t="shared" si="18"/>
        <v>0</v>
      </c>
      <c r="I175" s="36">
        <f>H175/G175*100</f>
        <v>0</v>
      </c>
      <c r="J175" s="10"/>
      <c r="K175" s="26"/>
      <c r="L175" s="26"/>
      <c r="M175" s="26"/>
    </row>
    <row r="176" spans="1:13" ht="48.75" customHeight="1" x14ac:dyDescent="0.2">
      <c r="A176" s="32">
        <v>168</v>
      </c>
      <c r="B176" s="33">
        <v>501</v>
      </c>
      <c r="C176" s="34" t="s">
        <v>339</v>
      </c>
      <c r="D176" s="34"/>
      <c r="E176" s="31" t="s">
        <v>340</v>
      </c>
      <c r="F176" s="94">
        <f t="shared" si="18"/>
        <v>2138</v>
      </c>
      <c r="G176" s="36">
        <f t="shared" si="18"/>
        <v>2138</v>
      </c>
      <c r="H176" s="36">
        <f t="shared" si="18"/>
        <v>0</v>
      </c>
      <c r="I176" s="36">
        <f>SUM(I177)</f>
        <v>0</v>
      </c>
      <c r="J176" s="10"/>
      <c r="K176" s="82"/>
      <c r="L176" s="82"/>
      <c r="M176" s="82"/>
    </row>
    <row r="177" spans="1:13" ht="32.25" customHeight="1" x14ac:dyDescent="0.2">
      <c r="A177" s="32">
        <v>169</v>
      </c>
      <c r="B177" s="37">
        <v>501</v>
      </c>
      <c r="C177" s="38" t="s">
        <v>339</v>
      </c>
      <c r="D177" s="38" t="s">
        <v>56</v>
      </c>
      <c r="E177" s="39" t="s">
        <v>173</v>
      </c>
      <c r="F177" s="95">
        <v>2138</v>
      </c>
      <c r="G177" s="40">
        <v>2138</v>
      </c>
      <c r="H177" s="40">
        <v>0</v>
      </c>
      <c r="I177" s="40">
        <f>H177/G177*100</f>
        <v>0</v>
      </c>
      <c r="J177" s="10"/>
      <c r="K177" s="82"/>
      <c r="L177" s="82"/>
      <c r="M177" s="82"/>
    </row>
    <row r="178" spans="1:13" s="5" customFormat="1" ht="21" customHeight="1" x14ac:dyDescent="0.2">
      <c r="A178" s="32">
        <v>170</v>
      </c>
      <c r="B178" s="33">
        <v>502</v>
      </c>
      <c r="C178" s="34"/>
      <c r="D178" s="34"/>
      <c r="E178" s="31" t="s">
        <v>15</v>
      </c>
      <c r="F178" s="94">
        <f>SUM(F179+F182+F185)</f>
        <v>3204</v>
      </c>
      <c r="G178" s="36">
        <f>SUM(G179+G182+G185)</f>
        <v>4084</v>
      </c>
      <c r="H178" s="36">
        <f>SUM(H179+H182+H185)</f>
        <v>885.8</v>
      </c>
      <c r="I178" s="36">
        <f>H178/G178*100</f>
        <v>21.689520078354555</v>
      </c>
      <c r="J178" s="10">
        <v>1105</v>
      </c>
    </row>
    <row r="179" spans="1:13" s="5" customFormat="1" ht="45.75" customHeight="1" x14ac:dyDescent="0.2">
      <c r="A179" s="32">
        <v>171</v>
      </c>
      <c r="B179" s="33">
        <v>502</v>
      </c>
      <c r="C179" s="34" t="s">
        <v>136</v>
      </c>
      <c r="D179" s="34"/>
      <c r="E179" s="48" t="s">
        <v>360</v>
      </c>
      <c r="F179" s="96">
        <f t="shared" ref="F179:I180" si="19">SUM(F180)</f>
        <v>0</v>
      </c>
      <c r="G179" s="36">
        <f t="shared" si="19"/>
        <v>980</v>
      </c>
      <c r="H179" s="36">
        <f t="shared" si="19"/>
        <v>583</v>
      </c>
      <c r="I179" s="36">
        <f t="shared" si="19"/>
        <v>59.489795918367349</v>
      </c>
      <c r="J179" s="10"/>
    </row>
    <row r="180" spans="1:13" s="5" customFormat="1" ht="58.5" customHeight="1" x14ac:dyDescent="0.2">
      <c r="A180" s="32">
        <v>172</v>
      </c>
      <c r="B180" s="33">
        <v>502</v>
      </c>
      <c r="C180" s="34" t="s">
        <v>394</v>
      </c>
      <c r="D180" s="34"/>
      <c r="E180" s="54" t="s">
        <v>393</v>
      </c>
      <c r="F180" s="76">
        <f t="shared" si="19"/>
        <v>0</v>
      </c>
      <c r="G180" s="36">
        <f t="shared" si="19"/>
        <v>980</v>
      </c>
      <c r="H180" s="36">
        <f t="shared" si="19"/>
        <v>583</v>
      </c>
      <c r="I180" s="36">
        <f t="shared" si="19"/>
        <v>59.489795918367349</v>
      </c>
      <c r="J180" s="10"/>
    </row>
    <row r="181" spans="1:13" s="5" customFormat="1" ht="28.5" customHeight="1" x14ac:dyDescent="0.2">
      <c r="A181" s="32">
        <v>173</v>
      </c>
      <c r="B181" s="37">
        <v>502</v>
      </c>
      <c r="C181" s="38" t="s">
        <v>394</v>
      </c>
      <c r="D181" s="38" t="s">
        <v>56</v>
      </c>
      <c r="E181" s="39" t="s">
        <v>173</v>
      </c>
      <c r="F181" s="95">
        <v>0</v>
      </c>
      <c r="G181" s="40">
        <v>980</v>
      </c>
      <c r="H181" s="40">
        <v>583</v>
      </c>
      <c r="I181" s="40">
        <f>H181/G181*100</f>
        <v>59.489795918367349</v>
      </c>
      <c r="J181" s="10"/>
    </row>
    <row r="182" spans="1:13" s="5" customFormat="1" ht="40.5" customHeight="1" x14ac:dyDescent="0.2">
      <c r="A182" s="32">
        <v>174</v>
      </c>
      <c r="B182" s="33">
        <v>502</v>
      </c>
      <c r="C182" s="34" t="s">
        <v>155</v>
      </c>
      <c r="D182" s="34"/>
      <c r="E182" s="31" t="s">
        <v>309</v>
      </c>
      <c r="F182" s="94">
        <f t="shared" ref="F182:I183" si="20">SUM(F183)</f>
        <v>1313</v>
      </c>
      <c r="G182" s="36">
        <f t="shared" si="20"/>
        <v>1313</v>
      </c>
      <c r="H182" s="36">
        <f t="shared" si="20"/>
        <v>0</v>
      </c>
      <c r="I182" s="36">
        <f t="shared" si="20"/>
        <v>0</v>
      </c>
      <c r="J182" s="10"/>
    </row>
    <row r="183" spans="1:13" s="5" customFormat="1" ht="46.5" customHeight="1" x14ac:dyDescent="0.2">
      <c r="A183" s="32">
        <v>175</v>
      </c>
      <c r="B183" s="64">
        <v>502</v>
      </c>
      <c r="C183" s="65" t="s">
        <v>248</v>
      </c>
      <c r="D183" s="65"/>
      <c r="E183" s="75" t="s">
        <v>382</v>
      </c>
      <c r="F183" s="104">
        <f t="shared" si="20"/>
        <v>1313</v>
      </c>
      <c r="G183" s="36">
        <f t="shared" si="20"/>
        <v>1313</v>
      </c>
      <c r="H183" s="36">
        <f t="shared" si="20"/>
        <v>0</v>
      </c>
      <c r="I183" s="36">
        <f t="shared" si="20"/>
        <v>0</v>
      </c>
      <c r="J183" s="10"/>
    </row>
    <row r="184" spans="1:13" s="5" customFormat="1" ht="33" customHeight="1" x14ac:dyDescent="0.2">
      <c r="A184" s="32">
        <v>176</v>
      </c>
      <c r="B184" s="68">
        <v>502</v>
      </c>
      <c r="C184" s="69" t="s">
        <v>248</v>
      </c>
      <c r="D184" s="69" t="s">
        <v>56</v>
      </c>
      <c r="E184" s="70" t="s">
        <v>173</v>
      </c>
      <c r="F184" s="100">
        <v>1313</v>
      </c>
      <c r="G184" s="40">
        <v>1313</v>
      </c>
      <c r="H184" s="40">
        <v>0</v>
      </c>
      <c r="I184" s="40">
        <f>H184/G184*100</f>
        <v>0</v>
      </c>
      <c r="J184" s="10"/>
    </row>
    <row r="185" spans="1:13" ht="43.5" customHeight="1" x14ac:dyDescent="0.2">
      <c r="A185" s="32">
        <v>177</v>
      </c>
      <c r="B185" s="33">
        <v>502</v>
      </c>
      <c r="C185" s="34" t="s">
        <v>243</v>
      </c>
      <c r="D185" s="34"/>
      <c r="E185" s="75" t="s">
        <v>324</v>
      </c>
      <c r="F185" s="104">
        <f>SUM(F186+F188)</f>
        <v>1891</v>
      </c>
      <c r="G185" s="36">
        <f>SUM(G186+G188)</f>
        <v>1791</v>
      </c>
      <c r="H185" s="36">
        <f>SUM(H186+H188)</f>
        <v>302.8</v>
      </c>
      <c r="I185" s="36">
        <f>H185/G185*100</f>
        <v>16.90675600223339</v>
      </c>
      <c r="J185" s="10" t="e">
        <f>#REF!+#REF!+#REF!+#REF!</f>
        <v>#REF!</v>
      </c>
    </row>
    <row r="186" spans="1:13" ht="43.5" customHeight="1" x14ac:dyDescent="0.2">
      <c r="A186" s="32">
        <v>178</v>
      </c>
      <c r="B186" s="33">
        <v>502</v>
      </c>
      <c r="C186" s="34" t="s">
        <v>242</v>
      </c>
      <c r="D186" s="34"/>
      <c r="E186" s="48" t="s">
        <v>320</v>
      </c>
      <c r="F186" s="96">
        <f>SUM(F187)</f>
        <v>100</v>
      </c>
      <c r="G186" s="36">
        <f>SUM(G187)</f>
        <v>0</v>
      </c>
      <c r="H186" s="36">
        <f>SUM(H187)</f>
        <v>0</v>
      </c>
      <c r="I186" s="36">
        <f>SUM(I187)</f>
        <v>0</v>
      </c>
      <c r="J186" s="10"/>
    </row>
    <row r="187" spans="1:13" ht="36.75" customHeight="1" x14ac:dyDescent="0.2">
      <c r="A187" s="32">
        <v>179</v>
      </c>
      <c r="B187" s="37">
        <v>502</v>
      </c>
      <c r="C187" s="38" t="s">
        <v>242</v>
      </c>
      <c r="D187" s="38" t="s">
        <v>56</v>
      </c>
      <c r="E187" s="39" t="s">
        <v>173</v>
      </c>
      <c r="F187" s="95">
        <v>100</v>
      </c>
      <c r="G187" s="40">
        <f>100-100</f>
        <v>0</v>
      </c>
      <c r="H187" s="40">
        <v>0</v>
      </c>
      <c r="I187" s="40">
        <f>100-100</f>
        <v>0</v>
      </c>
      <c r="J187" s="10"/>
    </row>
    <row r="188" spans="1:13" ht="67.5" customHeight="1" x14ac:dyDescent="0.2">
      <c r="A188" s="32">
        <v>180</v>
      </c>
      <c r="B188" s="33">
        <v>502</v>
      </c>
      <c r="C188" s="34" t="s">
        <v>321</v>
      </c>
      <c r="D188" s="34"/>
      <c r="E188" s="48" t="s">
        <v>343</v>
      </c>
      <c r="F188" s="96">
        <f>SUM(F189)</f>
        <v>1791</v>
      </c>
      <c r="G188" s="36">
        <f>SUM(G189)</f>
        <v>1791</v>
      </c>
      <c r="H188" s="36">
        <f>SUM(H189)</f>
        <v>302.8</v>
      </c>
      <c r="I188" s="36">
        <f>SUM(I189)</f>
        <v>16.90675600223339</v>
      </c>
      <c r="J188" s="10"/>
    </row>
    <row r="189" spans="1:13" ht="33" customHeight="1" x14ac:dyDescent="0.2">
      <c r="A189" s="32">
        <v>181</v>
      </c>
      <c r="B189" s="37">
        <v>502</v>
      </c>
      <c r="C189" s="38" t="s">
        <v>321</v>
      </c>
      <c r="D189" s="38" t="s">
        <v>56</v>
      </c>
      <c r="E189" s="39" t="s">
        <v>173</v>
      </c>
      <c r="F189" s="95">
        <v>1791</v>
      </c>
      <c r="G189" s="40">
        <f>669+1122</f>
        <v>1791</v>
      </c>
      <c r="H189" s="40">
        <v>302.8</v>
      </c>
      <c r="I189" s="40">
        <f>H189/G189*100</f>
        <v>16.90675600223339</v>
      </c>
      <c r="J189" s="10"/>
    </row>
    <row r="190" spans="1:13" ht="18.75" customHeight="1" x14ac:dyDescent="0.2">
      <c r="A190" s="32">
        <v>182</v>
      </c>
      <c r="B190" s="33">
        <v>503</v>
      </c>
      <c r="C190" s="34"/>
      <c r="D190" s="34"/>
      <c r="E190" s="31" t="s">
        <v>16</v>
      </c>
      <c r="F190" s="94">
        <f>SUM(F191)</f>
        <v>8969</v>
      </c>
      <c r="G190" s="36">
        <f>SUM(G191+G200)</f>
        <v>8604</v>
      </c>
      <c r="H190" s="36">
        <f>SUM(H191+H200)</f>
        <v>1352.9</v>
      </c>
      <c r="I190" s="36">
        <f>H190/G190*100</f>
        <v>15.724081822408184</v>
      </c>
      <c r="J190" s="11"/>
    </row>
    <row r="191" spans="1:13" ht="43.5" customHeight="1" x14ac:dyDescent="0.2">
      <c r="A191" s="32">
        <v>183</v>
      </c>
      <c r="B191" s="33">
        <v>503</v>
      </c>
      <c r="C191" s="34" t="s">
        <v>136</v>
      </c>
      <c r="D191" s="34"/>
      <c r="E191" s="48" t="s">
        <v>360</v>
      </c>
      <c r="F191" s="96">
        <f>SUM(F192+F194+F196+F198)</f>
        <v>8969</v>
      </c>
      <c r="G191" s="36">
        <f>SUM(G192+G194+G196+G198)</f>
        <v>8604</v>
      </c>
      <c r="H191" s="36">
        <f>SUM(H192+H194+H196+H198)</f>
        <v>1352.9</v>
      </c>
      <c r="I191" s="36">
        <f>H191/G191*100</f>
        <v>15.724081822408184</v>
      </c>
      <c r="J191" s="10" t="e">
        <f>#REF!+#REF!+#REF!+#REF!+#REF!</f>
        <v>#REF!</v>
      </c>
    </row>
    <row r="192" spans="1:13" s="5" customFormat="1" ht="23.25" customHeight="1" x14ac:dyDescent="0.2">
      <c r="A192" s="32">
        <v>184</v>
      </c>
      <c r="B192" s="33">
        <v>503</v>
      </c>
      <c r="C192" s="34" t="s">
        <v>245</v>
      </c>
      <c r="D192" s="34"/>
      <c r="E192" s="31" t="s">
        <v>211</v>
      </c>
      <c r="F192" s="94">
        <f>SUM(F193)</f>
        <v>5528</v>
      </c>
      <c r="G192" s="36">
        <f>G193</f>
        <v>5528</v>
      </c>
      <c r="H192" s="36">
        <f>SUM(H193)</f>
        <v>1331.9</v>
      </c>
      <c r="I192" s="36">
        <f>I193</f>
        <v>24.09370477568741</v>
      </c>
      <c r="J192" s="10">
        <v>150</v>
      </c>
    </row>
    <row r="193" spans="1:13" s="5" customFormat="1" ht="27.75" customHeight="1" x14ac:dyDescent="0.2">
      <c r="A193" s="32">
        <v>185</v>
      </c>
      <c r="B193" s="37">
        <v>503</v>
      </c>
      <c r="C193" s="38" t="s">
        <v>245</v>
      </c>
      <c r="D193" s="38" t="s">
        <v>56</v>
      </c>
      <c r="E193" s="39" t="s">
        <v>173</v>
      </c>
      <c r="F193" s="95">
        <v>5528</v>
      </c>
      <c r="G193" s="40">
        <v>5528</v>
      </c>
      <c r="H193" s="40">
        <v>1331.9</v>
      </c>
      <c r="I193" s="40">
        <f>H193/G193*100</f>
        <v>24.09370477568741</v>
      </c>
      <c r="J193" s="10"/>
      <c r="K193" s="25"/>
    </row>
    <row r="194" spans="1:13" s="5" customFormat="1" ht="21.75" customHeight="1" x14ac:dyDescent="0.2">
      <c r="A194" s="32">
        <v>186</v>
      </c>
      <c r="B194" s="33">
        <v>503</v>
      </c>
      <c r="C194" s="34" t="s">
        <v>246</v>
      </c>
      <c r="D194" s="34"/>
      <c r="E194" s="31" t="s">
        <v>17</v>
      </c>
      <c r="F194" s="94">
        <f>SUM(F195)</f>
        <v>658</v>
      </c>
      <c r="G194" s="36">
        <f>SUM(G195)</f>
        <v>658</v>
      </c>
      <c r="H194" s="36">
        <f>SUM(H195)</f>
        <v>0</v>
      </c>
      <c r="I194" s="36">
        <f>SUM(I195)</f>
        <v>0</v>
      </c>
      <c r="J194" s="10"/>
    </row>
    <row r="195" spans="1:13" s="4" customFormat="1" ht="30.75" customHeight="1" x14ac:dyDescent="0.2">
      <c r="A195" s="32">
        <v>187</v>
      </c>
      <c r="B195" s="37">
        <v>503</v>
      </c>
      <c r="C195" s="38" t="s">
        <v>246</v>
      </c>
      <c r="D195" s="38" t="s">
        <v>56</v>
      </c>
      <c r="E195" s="39" t="s">
        <v>173</v>
      </c>
      <c r="F195" s="95">
        <v>658</v>
      </c>
      <c r="G195" s="40">
        <v>658</v>
      </c>
      <c r="H195" s="40">
        <v>0</v>
      </c>
      <c r="I195" s="40">
        <f>H195/G195*100</f>
        <v>0</v>
      </c>
      <c r="J195" s="12"/>
    </row>
    <row r="196" spans="1:13" ht="69" customHeight="1" x14ac:dyDescent="0.2">
      <c r="A196" s="32">
        <v>188</v>
      </c>
      <c r="B196" s="33">
        <v>503</v>
      </c>
      <c r="C196" s="34" t="s">
        <v>247</v>
      </c>
      <c r="D196" s="34"/>
      <c r="E196" s="31" t="s">
        <v>244</v>
      </c>
      <c r="F196" s="94">
        <f>SUM(F197)</f>
        <v>2483</v>
      </c>
      <c r="G196" s="36">
        <f>SUM(G197)</f>
        <v>2418</v>
      </c>
      <c r="H196" s="36">
        <f>SUM(H197)</f>
        <v>21</v>
      </c>
      <c r="I196" s="36">
        <f>SUM(I197)</f>
        <v>0.86848635235732019</v>
      </c>
      <c r="J196" s="12">
        <v>50</v>
      </c>
    </row>
    <row r="197" spans="1:13" ht="27" customHeight="1" x14ac:dyDescent="0.2">
      <c r="A197" s="32">
        <v>189</v>
      </c>
      <c r="B197" s="37">
        <v>503</v>
      </c>
      <c r="C197" s="38" t="s">
        <v>247</v>
      </c>
      <c r="D197" s="38" t="s">
        <v>56</v>
      </c>
      <c r="E197" s="39" t="s">
        <v>173</v>
      </c>
      <c r="F197" s="95">
        <v>2483</v>
      </c>
      <c r="G197" s="40">
        <f>2483-65</f>
        <v>2418</v>
      </c>
      <c r="H197" s="40">
        <v>21</v>
      </c>
      <c r="I197" s="40">
        <f>H197/G197*100</f>
        <v>0.86848635235732019</v>
      </c>
      <c r="J197" s="12"/>
      <c r="K197" s="113"/>
      <c r="L197" s="113"/>
      <c r="M197" s="113"/>
    </row>
    <row r="198" spans="1:13" ht="75.75" customHeight="1" x14ac:dyDescent="0.2">
      <c r="A198" s="32">
        <v>190</v>
      </c>
      <c r="B198" s="33">
        <v>503</v>
      </c>
      <c r="C198" s="34" t="s">
        <v>363</v>
      </c>
      <c r="D198" s="38"/>
      <c r="E198" s="31" t="s">
        <v>364</v>
      </c>
      <c r="F198" s="94">
        <f>SUM(F199)</f>
        <v>300</v>
      </c>
      <c r="G198" s="36">
        <f>SUM(G199)</f>
        <v>0</v>
      </c>
      <c r="H198" s="36">
        <v>0</v>
      </c>
      <c r="I198" s="36">
        <f>SUM(I199)</f>
        <v>0</v>
      </c>
      <c r="J198" s="12"/>
      <c r="K198" s="83"/>
      <c r="L198" s="83"/>
      <c r="M198" s="83"/>
    </row>
    <row r="199" spans="1:13" ht="27" customHeight="1" x14ac:dyDescent="0.2">
      <c r="A199" s="32">
        <v>191</v>
      </c>
      <c r="B199" s="37">
        <v>503</v>
      </c>
      <c r="C199" s="38" t="s">
        <v>363</v>
      </c>
      <c r="D199" s="38" t="s">
        <v>56</v>
      </c>
      <c r="E199" s="39" t="s">
        <v>173</v>
      </c>
      <c r="F199" s="95">
        <v>300</v>
      </c>
      <c r="G199" s="40">
        <f>300-300</f>
        <v>0</v>
      </c>
      <c r="H199" s="40">
        <v>0</v>
      </c>
      <c r="I199" s="40">
        <f>300-300</f>
        <v>0</v>
      </c>
      <c r="J199" s="12"/>
      <c r="K199" s="83"/>
      <c r="L199" s="83"/>
      <c r="M199" s="83"/>
    </row>
    <row r="200" spans="1:13" ht="45" customHeight="1" x14ac:dyDescent="0.2">
      <c r="A200" s="32">
        <v>192</v>
      </c>
      <c r="B200" s="33">
        <v>503</v>
      </c>
      <c r="C200" s="34" t="s">
        <v>219</v>
      </c>
      <c r="D200" s="34"/>
      <c r="E200" s="31" t="s">
        <v>290</v>
      </c>
      <c r="F200" s="94">
        <v>0</v>
      </c>
      <c r="G200" s="36">
        <v>0</v>
      </c>
      <c r="H200" s="36">
        <v>0</v>
      </c>
      <c r="I200" s="36">
        <v>0</v>
      </c>
      <c r="J200" s="12"/>
    </row>
    <row r="201" spans="1:13" ht="22.5" customHeight="1" x14ac:dyDescent="0.2">
      <c r="A201" s="32">
        <v>193</v>
      </c>
      <c r="B201" s="33">
        <v>505</v>
      </c>
      <c r="C201" s="34"/>
      <c r="D201" s="34"/>
      <c r="E201" s="31" t="s">
        <v>52</v>
      </c>
      <c r="F201" s="94">
        <f t="shared" ref="F201:I202" si="21">SUM(F202)</f>
        <v>27</v>
      </c>
      <c r="G201" s="36">
        <f t="shared" si="21"/>
        <v>27</v>
      </c>
      <c r="H201" s="36">
        <f t="shared" si="21"/>
        <v>0</v>
      </c>
      <c r="I201" s="36">
        <f t="shared" si="21"/>
        <v>0</v>
      </c>
      <c r="J201" s="11"/>
    </row>
    <row r="202" spans="1:13" ht="42" customHeight="1" x14ac:dyDescent="0.2">
      <c r="A202" s="32">
        <v>194</v>
      </c>
      <c r="B202" s="33">
        <v>505</v>
      </c>
      <c r="C202" s="34" t="s">
        <v>136</v>
      </c>
      <c r="D202" s="34"/>
      <c r="E202" s="48" t="s">
        <v>360</v>
      </c>
      <c r="F202" s="96">
        <f t="shared" si="21"/>
        <v>27</v>
      </c>
      <c r="G202" s="36">
        <f t="shared" si="21"/>
        <v>27</v>
      </c>
      <c r="H202" s="36">
        <f t="shared" si="21"/>
        <v>0</v>
      </c>
      <c r="I202" s="36">
        <f t="shared" si="21"/>
        <v>0</v>
      </c>
      <c r="J202" s="11"/>
    </row>
    <row r="203" spans="1:13" ht="68.25" customHeight="1" x14ac:dyDescent="0.2">
      <c r="A203" s="32">
        <v>195</v>
      </c>
      <c r="B203" s="33">
        <v>505</v>
      </c>
      <c r="C203" s="34" t="s">
        <v>308</v>
      </c>
      <c r="D203" s="34"/>
      <c r="E203" s="50" t="s">
        <v>95</v>
      </c>
      <c r="F203" s="76">
        <f>SUM(F204)</f>
        <v>27</v>
      </c>
      <c r="G203" s="36">
        <f>G204</f>
        <v>27</v>
      </c>
      <c r="H203" s="36">
        <f>SUM(H204)</f>
        <v>0</v>
      </c>
      <c r="I203" s="36">
        <f>I204</f>
        <v>0</v>
      </c>
      <c r="J203" s="11"/>
    </row>
    <row r="204" spans="1:13" ht="45" customHeight="1" x14ac:dyDescent="0.2">
      <c r="A204" s="32">
        <v>196</v>
      </c>
      <c r="B204" s="37">
        <v>505</v>
      </c>
      <c r="C204" s="38" t="s">
        <v>308</v>
      </c>
      <c r="D204" s="38" t="s">
        <v>47</v>
      </c>
      <c r="E204" s="39" t="s">
        <v>175</v>
      </c>
      <c r="F204" s="95">
        <v>27</v>
      </c>
      <c r="G204" s="40">
        <v>27</v>
      </c>
      <c r="H204" s="40">
        <v>0</v>
      </c>
      <c r="I204" s="40">
        <f>H204/G204*100</f>
        <v>0</v>
      </c>
      <c r="J204" s="11"/>
    </row>
    <row r="205" spans="1:13" ht="24" customHeight="1" x14ac:dyDescent="0.2">
      <c r="A205" s="32">
        <v>197</v>
      </c>
      <c r="B205" s="33">
        <v>600</v>
      </c>
      <c r="C205" s="34"/>
      <c r="D205" s="34"/>
      <c r="E205" s="35" t="s">
        <v>18</v>
      </c>
      <c r="F205" s="94">
        <f t="shared" ref="F205:I207" si="22">SUM(F206)</f>
        <v>564.1</v>
      </c>
      <c r="G205" s="36">
        <f t="shared" si="22"/>
        <v>564.1</v>
      </c>
      <c r="H205" s="36">
        <f t="shared" si="22"/>
        <v>30</v>
      </c>
      <c r="I205" s="36">
        <f t="shared" si="22"/>
        <v>5.3182059918454172</v>
      </c>
      <c r="J205" s="11"/>
    </row>
    <row r="206" spans="1:13" ht="30" customHeight="1" x14ac:dyDescent="0.2">
      <c r="A206" s="32">
        <v>198</v>
      </c>
      <c r="B206" s="33">
        <v>603</v>
      </c>
      <c r="C206" s="34"/>
      <c r="D206" s="34"/>
      <c r="E206" s="31" t="s">
        <v>164</v>
      </c>
      <c r="F206" s="94">
        <f t="shared" si="22"/>
        <v>564.1</v>
      </c>
      <c r="G206" s="36">
        <f t="shared" si="22"/>
        <v>564.1</v>
      </c>
      <c r="H206" s="36">
        <f t="shared" si="22"/>
        <v>30</v>
      </c>
      <c r="I206" s="36">
        <f t="shared" si="22"/>
        <v>5.3182059918454172</v>
      </c>
      <c r="J206" s="11"/>
    </row>
    <row r="207" spans="1:13" ht="39.75" customHeight="1" x14ac:dyDescent="0.2">
      <c r="A207" s="32">
        <v>199</v>
      </c>
      <c r="B207" s="33">
        <v>603</v>
      </c>
      <c r="C207" s="34" t="s">
        <v>168</v>
      </c>
      <c r="D207" s="34"/>
      <c r="E207" s="31" t="s">
        <v>365</v>
      </c>
      <c r="F207" s="94">
        <f t="shared" si="22"/>
        <v>564.1</v>
      </c>
      <c r="G207" s="36">
        <f t="shared" si="22"/>
        <v>564.1</v>
      </c>
      <c r="H207" s="36">
        <f t="shared" si="22"/>
        <v>30</v>
      </c>
      <c r="I207" s="36">
        <f t="shared" si="22"/>
        <v>5.3182059918454172</v>
      </c>
      <c r="J207" s="10" t="e">
        <f>J208</f>
        <v>#REF!</v>
      </c>
    </row>
    <row r="208" spans="1:13" ht="50.25" customHeight="1" x14ac:dyDescent="0.2">
      <c r="A208" s="32">
        <v>200</v>
      </c>
      <c r="B208" s="33">
        <v>603</v>
      </c>
      <c r="C208" s="34" t="s">
        <v>139</v>
      </c>
      <c r="D208" s="38"/>
      <c r="E208" s="31" t="s">
        <v>70</v>
      </c>
      <c r="F208" s="94">
        <f>SUM(F209)</f>
        <v>564.1</v>
      </c>
      <c r="G208" s="36">
        <f>G209</f>
        <v>564.1</v>
      </c>
      <c r="H208" s="36">
        <f>SUM(H209)</f>
        <v>30</v>
      </c>
      <c r="I208" s="36">
        <f>I209</f>
        <v>5.3182059918454172</v>
      </c>
      <c r="J208" s="10" t="e">
        <f>J209+#REF!+#REF!</f>
        <v>#REF!</v>
      </c>
    </row>
    <row r="209" spans="1:11" ht="30" customHeight="1" x14ac:dyDescent="0.2">
      <c r="A209" s="32">
        <v>201</v>
      </c>
      <c r="B209" s="37">
        <v>603</v>
      </c>
      <c r="C209" s="38" t="s">
        <v>139</v>
      </c>
      <c r="D209" s="38" t="s">
        <v>56</v>
      </c>
      <c r="E209" s="39" t="s">
        <v>173</v>
      </c>
      <c r="F209" s="95">
        <v>564.1</v>
      </c>
      <c r="G209" s="40">
        <v>564.1</v>
      </c>
      <c r="H209" s="40">
        <v>30</v>
      </c>
      <c r="I209" s="40">
        <f>H209/G209*100</f>
        <v>5.3182059918454172</v>
      </c>
      <c r="J209" s="10">
        <f>J210</f>
        <v>581</v>
      </c>
    </row>
    <row r="210" spans="1:11" ht="21.75" customHeight="1" x14ac:dyDescent="0.2">
      <c r="A210" s="32">
        <v>202</v>
      </c>
      <c r="B210" s="33">
        <v>700</v>
      </c>
      <c r="C210" s="34"/>
      <c r="D210" s="34"/>
      <c r="E210" s="35" t="s">
        <v>19</v>
      </c>
      <c r="F210" s="94">
        <f>SUM(F211+F221+F238+F243+F270)</f>
        <v>150773.30000000002</v>
      </c>
      <c r="G210" s="36">
        <f>SUM(G211+G221+G238+G243+G270)</f>
        <v>155445.79999999999</v>
      </c>
      <c r="H210" s="36">
        <f>SUM(H211+H221+H238+H243+H270)</f>
        <v>40977.9</v>
      </c>
      <c r="I210" s="36">
        <f>H210/G210*100</f>
        <v>26.361535660661144</v>
      </c>
      <c r="J210" s="10">
        <f>J211</f>
        <v>581</v>
      </c>
    </row>
    <row r="211" spans="1:11" ht="22.5" customHeight="1" x14ac:dyDescent="0.2">
      <c r="A211" s="32">
        <v>203</v>
      </c>
      <c r="B211" s="33">
        <v>701</v>
      </c>
      <c r="C211" s="34"/>
      <c r="D211" s="34"/>
      <c r="E211" s="31" t="s">
        <v>20</v>
      </c>
      <c r="F211" s="94">
        <f>SUM(F212)</f>
        <v>50798</v>
      </c>
      <c r="G211" s="36">
        <f>SUM(G212)</f>
        <v>50798</v>
      </c>
      <c r="H211" s="36">
        <f>SUM(H212)</f>
        <v>12497</v>
      </c>
      <c r="I211" s="36">
        <f>H211/G211*100</f>
        <v>24.60136225835663</v>
      </c>
      <c r="J211" s="11">
        <v>581</v>
      </c>
    </row>
    <row r="212" spans="1:11" ht="44.25" customHeight="1" x14ac:dyDescent="0.2">
      <c r="A212" s="32">
        <v>204</v>
      </c>
      <c r="B212" s="33">
        <v>701</v>
      </c>
      <c r="C212" s="34" t="s">
        <v>141</v>
      </c>
      <c r="D212" s="38"/>
      <c r="E212" s="31" t="s">
        <v>329</v>
      </c>
      <c r="F212" s="94">
        <f>SUM(F213+F216)</f>
        <v>50798</v>
      </c>
      <c r="G212" s="36">
        <f>SUM(G213+G216)</f>
        <v>50798</v>
      </c>
      <c r="H212" s="36">
        <f>SUM(H213+H216)</f>
        <v>12497</v>
      </c>
      <c r="I212" s="36">
        <f>H212/G212*100</f>
        <v>24.60136225835663</v>
      </c>
      <c r="J212" s="11"/>
    </row>
    <row r="213" spans="1:11" ht="32.25" customHeight="1" x14ac:dyDescent="0.2">
      <c r="A213" s="32">
        <v>205</v>
      </c>
      <c r="B213" s="33">
        <v>701</v>
      </c>
      <c r="C213" s="34" t="s">
        <v>342</v>
      </c>
      <c r="D213" s="34"/>
      <c r="E213" s="31" t="s">
        <v>249</v>
      </c>
      <c r="F213" s="94">
        <f>SUM(F214)</f>
        <v>28000</v>
      </c>
      <c r="G213" s="36">
        <f>SUM(G214)</f>
        <v>28000</v>
      </c>
      <c r="H213" s="36">
        <f>SUM(H214)</f>
        <v>6800</v>
      </c>
      <c r="I213" s="36">
        <f>H213/G213*100</f>
        <v>24.285714285714285</v>
      </c>
      <c r="J213" s="11"/>
    </row>
    <row r="214" spans="1:11" ht="54" customHeight="1" x14ac:dyDescent="0.2">
      <c r="A214" s="32">
        <v>206</v>
      </c>
      <c r="B214" s="33">
        <v>701</v>
      </c>
      <c r="C214" s="34" t="s">
        <v>142</v>
      </c>
      <c r="D214" s="34"/>
      <c r="E214" s="31" t="s">
        <v>71</v>
      </c>
      <c r="F214" s="94">
        <f>SUM(F215)</f>
        <v>28000</v>
      </c>
      <c r="G214" s="36">
        <f>SUM(G215:G215)</f>
        <v>28000</v>
      </c>
      <c r="H214" s="36">
        <f>SUM(H215)</f>
        <v>6800</v>
      </c>
      <c r="I214" s="36">
        <f>SUM(I215:I215)</f>
        <v>24.285714285714285</v>
      </c>
      <c r="J214" s="11"/>
    </row>
    <row r="215" spans="1:11" ht="24" customHeight="1" x14ac:dyDescent="0.2">
      <c r="A215" s="32">
        <v>207</v>
      </c>
      <c r="B215" s="37">
        <v>701</v>
      </c>
      <c r="C215" s="38" t="s">
        <v>142</v>
      </c>
      <c r="D215" s="38" t="s">
        <v>280</v>
      </c>
      <c r="E215" s="39" t="s">
        <v>281</v>
      </c>
      <c r="F215" s="95">
        <v>28000</v>
      </c>
      <c r="G215" s="40">
        <v>28000</v>
      </c>
      <c r="H215" s="40">
        <v>6800</v>
      </c>
      <c r="I215" s="40">
        <f>H215/G215*100</f>
        <v>24.285714285714285</v>
      </c>
      <c r="J215" s="11"/>
      <c r="K215" s="86" t="s">
        <v>366</v>
      </c>
    </row>
    <row r="216" spans="1:11" ht="62.25" customHeight="1" x14ac:dyDescent="0.2">
      <c r="A216" s="32">
        <v>208</v>
      </c>
      <c r="B216" s="33">
        <v>701</v>
      </c>
      <c r="C216" s="34" t="s">
        <v>143</v>
      </c>
      <c r="D216" s="38"/>
      <c r="E216" s="31" t="s">
        <v>72</v>
      </c>
      <c r="F216" s="94">
        <f>SUM(F217+F219)</f>
        <v>22798</v>
      </c>
      <c r="G216" s="36">
        <f>SUM(G217+G219)</f>
        <v>22798</v>
      </c>
      <c r="H216" s="36">
        <f>SUM(H217+H219)</f>
        <v>5697</v>
      </c>
      <c r="I216" s="36">
        <f>H216/G216*100</f>
        <v>24.989034125800508</v>
      </c>
      <c r="J216" s="11"/>
    </row>
    <row r="217" spans="1:11" ht="81" customHeight="1" x14ac:dyDescent="0.2">
      <c r="A217" s="32">
        <v>209</v>
      </c>
      <c r="B217" s="33">
        <v>701</v>
      </c>
      <c r="C217" s="34" t="s">
        <v>172</v>
      </c>
      <c r="D217" s="34"/>
      <c r="E217" s="31" t="s">
        <v>73</v>
      </c>
      <c r="F217" s="94">
        <f>SUM(F218)</f>
        <v>22439</v>
      </c>
      <c r="G217" s="36">
        <f>SUM(G218:G218)</f>
        <v>22439</v>
      </c>
      <c r="H217" s="36">
        <f>SUM(H218)</f>
        <v>5607</v>
      </c>
      <c r="I217" s="36">
        <f>SUM(I218:I218)</f>
        <v>24.987744551896252</v>
      </c>
      <c r="J217" s="10"/>
    </row>
    <row r="218" spans="1:11" ht="19.5" customHeight="1" x14ac:dyDescent="0.2">
      <c r="A218" s="32">
        <v>210</v>
      </c>
      <c r="B218" s="37">
        <v>701</v>
      </c>
      <c r="C218" s="38" t="s">
        <v>172</v>
      </c>
      <c r="D218" s="38" t="s">
        <v>280</v>
      </c>
      <c r="E218" s="39" t="s">
        <v>281</v>
      </c>
      <c r="F218" s="95">
        <v>22439</v>
      </c>
      <c r="G218" s="40">
        <v>22439</v>
      </c>
      <c r="H218" s="40">
        <v>5607</v>
      </c>
      <c r="I218" s="40">
        <f>H218/G218*100</f>
        <v>24.987744551896252</v>
      </c>
      <c r="J218" s="10"/>
    </row>
    <row r="219" spans="1:11" ht="81" customHeight="1" x14ac:dyDescent="0.2">
      <c r="A219" s="32">
        <v>211</v>
      </c>
      <c r="B219" s="33">
        <v>701</v>
      </c>
      <c r="C219" s="34" t="s">
        <v>252</v>
      </c>
      <c r="D219" s="34"/>
      <c r="E219" s="31" t="s">
        <v>74</v>
      </c>
      <c r="F219" s="94">
        <f>SUM(F220)</f>
        <v>359</v>
      </c>
      <c r="G219" s="36">
        <f>SUM(G220:G220)</f>
        <v>359</v>
      </c>
      <c r="H219" s="36">
        <f>SUM(H220)</f>
        <v>90</v>
      </c>
      <c r="I219" s="36">
        <f>SUM(I220:I220)</f>
        <v>25.069637883008355</v>
      </c>
      <c r="J219" s="10"/>
    </row>
    <row r="220" spans="1:11" ht="18.75" customHeight="1" x14ac:dyDescent="0.2">
      <c r="A220" s="32">
        <v>212</v>
      </c>
      <c r="B220" s="37">
        <v>701</v>
      </c>
      <c r="C220" s="38" t="s">
        <v>252</v>
      </c>
      <c r="D220" s="38" t="s">
        <v>280</v>
      </c>
      <c r="E220" s="39" t="s">
        <v>281</v>
      </c>
      <c r="F220" s="95">
        <v>359</v>
      </c>
      <c r="G220" s="40">
        <v>359</v>
      </c>
      <c r="H220" s="40">
        <v>90</v>
      </c>
      <c r="I220" s="40">
        <f>H220/G220*100</f>
        <v>25.069637883008355</v>
      </c>
      <c r="J220" s="10"/>
    </row>
    <row r="221" spans="1:11" ht="27" customHeight="1" x14ac:dyDescent="0.2">
      <c r="A221" s="32">
        <v>213</v>
      </c>
      <c r="B221" s="33">
        <v>702</v>
      </c>
      <c r="C221" s="34"/>
      <c r="D221" s="34"/>
      <c r="E221" s="31" t="s">
        <v>21</v>
      </c>
      <c r="F221" s="94">
        <f>SUM(F222+F237)</f>
        <v>86871.7</v>
      </c>
      <c r="G221" s="36">
        <f>SUM(G222+G237)</f>
        <v>91690</v>
      </c>
      <c r="H221" s="36">
        <f>SUM(H222+H237)</f>
        <v>25630.9</v>
      </c>
      <c r="I221" s="36">
        <f>H221/G221*100</f>
        <v>27.953866288581093</v>
      </c>
      <c r="J221" s="10"/>
    </row>
    <row r="222" spans="1:11" ht="38.25" customHeight="1" x14ac:dyDescent="0.2">
      <c r="A222" s="32">
        <v>214</v>
      </c>
      <c r="B222" s="33">
        <v>702</v>
      </c>
      <c r="C222" s="34" t="s">
        <v>141</v>
      </c>
      <c r="D222" s="34"/>
      <c r="E222" s="31" t="s">
        <v>329</v>
      </c>
      <c r="F222" s="94">
        <f>SUM(F223+F228+F233+F235)</f>
        <v>86871.7</v>
      </c>
      <c r="G222" s="36">
        <f>SUM(G223+G228+G233+G235)</f>
        <v>91690</v>
      </c>
      <c r="H222" s="36">
        <f>SUM(H223+H228+H233+H235)</f>
        <v>25630.9</v>
      </c>
      <c r="I222" s="36">
        <f>H222/G222*100</f>
        <v>27.953866288581093</v>
      </c>
      <c r="J222" s="10">
        <f>J224</f>
        <v>81276</v>
      </c>
    </row>
    <row r="223" spans="1:11" ht="35.25" customHeight="1" x14ac:dyDescent="0.2">
      <c r="A223" s="32">
        <v>215</v>
      </c>
      <c r="B223" s="33">
        <v>702</v>
      </c>
      <c r="C223" s="34" t="s">
        <v>337</v>
      </c>
      <c r="D223" s="34"/>
      <c r="E223" s="31" t="s">
        <v>270</v>
      </c>
      <c r="F223" s="94">
        <f>SUM(F224+F226)</f>
        <v>33500</v>
      </c>
      <c r="G223" s="36">
        <f>SUM(G224+G226)</f>
        <v>38351.300000000003</v>
      </c>
      <c r="H223" s="36">
        <f>SUM(H224+H226)</f>
        <v>12062.9</v>
      </c>
      <c r="I223" s="36">
        <f>H223/G223*100</f>
        <v>31.453692573654607</v>
      </c>
      <c r="J223" s="10"/>
    </row>
    <row r="224" spans="1:11" ht="39.75" customHeight="1" x14ac:dyDescent="0.2">
      <c r="A224" s="32">
        <v>216</v>
      </c>
      <c r="B224" s="33">
        <v>702</v>
      </c>
      <c r="C224" s="34" t="s">
        <v>253</v>
      </c>
      <c r="D224" s="34"/>
      <c r="E224" s="31" t="s">
        <v>75</v>
      </c>
      <c r="F224" s="94">
        <f>SUM(F225)</f>
        <v>33500</v>
      </c>
      <c r="G224" s="36">
        <f>SUM(G225:G225)</f>
        <v>33500</v>
      </c>
      <c r="H224" s="36">
        <f>SUM(H225)</f>
        <v>10850</v>
      </c>
      <c r="I224" s="36">
        <f>SUM(I225:I225)</f>
        <v>32.388059701492537</v>
      </c>
      <c r="J224" s="11">
        <v>81276</v>
      </c>
    </row>
    <row r="225" spans="1:10" ht="21.75" customHeight="1" x14ac:dyDescent="0.2">
      <c r="A225" s="32">
        <v>217</v>
      </c>
      <c r="B225" s="37">
        <v>702</v>
      </c>
      <c r="C225" s="38" t="s">
        <v>253</v>
      </c>
      <c r="D225" s="38" t="s">
        <v>280</v>
      </c>
      <c r="E225" s="39" t="s">
        <v>281</v>
      </c>
      <c r="F225" s="95">
        <v>33500</v>
      </c>
      <c r="G225" s="40">
        <v>33500</v>
      </c>
      <c r="H225" s="40">
        <v>10850</v>
      </c>
      <c r="I225" s="40">
        <f>H225/G225*100</f>
        <v>32.388059701492537</v>
      </c>
      <c r="J225" s="11"/>
    </row>
    <row r="226" spans="1:10" ht="48" customHeight="1" x14ac:dyDescent="0.2">
      <c r="A226" s="32">
        <v>218</v>
      </c>
      <c r="B226" s="33">
        <v>702</v>
      </c>
      <c r="C226" s="34" t="s">
        <v>392</v>
      </c>
      <c r="D226" s="34"/>
      <c r="E226" s="89" t="s">
        <v>391</v>
      </c>
      <c r="F226" s="105">
        <f>SUM(F227)</f>
        <v>0</v>
      </c>
      <c r="G226" s="36">
        <f>SUM(G227)</f>
        <v>4851.3</v>
      </c>
      <c r="H226" s="36">
        <f>SUM(H227)</f>
        <v>1212.9000000000001</v>
      </c>
      <c r="I226" s="36">
        <f>SUM(I227)</f>
        <v>25.001545977366892</v>
      </c>
      <c r="J226" s="11"/>
    </row>
    <row r="227" spans="1:10" ht="21.75" customHeight="1" x14ac:dyDescent="0.2">
      <c r="A227" s="32">
        <v>219</v>
      </c>
      <c r="B227" s="37">
        <v>702</v>
      </c>
      <c r="C227" s="38" t="s">
        <v>392</v>
      </c>
      <c r="D227" s="38" t="s">
        <v>280</v>
      </c>
      <c r="E227" s="39" t="s">
        <v>281</v>
      </c>
      <c r="F227" s="95">
        <v>0</v>
      </c>
      <c r="G227" s="40">
        <v>4851.3</v>
      </c>
      <c r="H227" s="40">
        <v>1212.9000000000001</v>
      </c>
      <c r="I227" s="40">
        <f>H227/G227*100</f>
        <v>25.001545977366892</v>
      </c>
      <c r="J227" s="11"/>
    </row>
    <row r="228" spans="1:10" ht="93.75" customHeight="1" x14ac:dyDescent="0.2">
      <c r="A228" s="32">
        <v>220</v>
      </c>
      <c r="B228" s="33">
        <v>702</v>
      </c>
      <c r="C228" s="34" t="s">
        <v>254</v>
      </c>
      <c r="D228" s="38"/>
      <c r="E228" s="31" t="s">
        <v>250</v>
      </c>
      <c r="F228" s="94">
        <f>SUM(F229+F231)</f>
        <v>47675</v>
      </c>
      <c r="G228" s="36">
        <f>SUM(G229+G231)</f>
        <v>47675</v>
      </c>
      <c r="H228" s="36">
        <f>SUM(H229+H231)</f>
        <v>11919</v>
      </c>
      <c r="I228" s="36">
        <f>H228/G228*100</f>
        <v>25.000524383848976</v>
      </c>
      <c r="J228" s="11"/>
    </row>
    <row r="229" spans="1:10" ht="78" customHeight="1" x14ac:dyDescent="0.2">
      <c r="A229" s="32">
        <v>221</v>
      </c>
      <c r="B229" s="33">
        <v>702</v>
      </c>
      <c r="C229" s="34" t="s">
        <v>255</v>
      </c>
      <c r="D229" s="34"/>
      <c r="E229" s="31" t="s">
        <v>76</v>
      </c>
      <c r="F229" s="94">
        <f>SUM(F230)</f>
        <v>45589</v>
      </c>
      <c r="G229" s="36">
        <f>SUM(G230:G230)</f>
        <v>45589</v>
      </c>
      <c r="H229" s="36">
        <f>SUM(H230)</f>
        <v>11397</v>
      </c>
      <c r="I229" s="36">
        <f>SUM(I230:I230)</f>
        <v>24.999451622101823</v>
      </c>
      <c r="J229" s="11"/>
    </row>
    <row r="230" spans="1:10" ht="15.75" customHeight="1" x14ac:dyDescent="0.2">
      <c r="A230" s="32">
        <v>222</v>
      </c>
      <c r="B230" s="37">
        <v>702</v>
      </c>
      <c r="C230" s="38" t="s">
        <v>255</v>
      </c>
      <c r="D230" s="38" t="s">
        <v>280</v>
      </c>
      <c r="E230" s="39" t="s">
        <v>281</v>
      </c>
      <c r="F230" s="95">
        <v>45589</v>
      </c>
      <c r="G230" s="40">
        <v>45589</v>
      </c>
      <c r="H230" s="40">
        <v>11397</v>
      </c>
      <c r="I230" s="40">
        <f>H230/G230*100</f>
        <v>24.999451622101823</v>
      </c>
      <c r="J230" s="11"/>
    </row>
    <row r="231" spans="1:10" ht="115.5" customHeight="1" x14ac:dyDescent="0.2">
      <c r="A231" s="32">
        <v>223</v>
      </c>
      <c r="B231" s="33">
        <v>702</v>
      </c>
      <c r="C231" s="34" t="s">
        <v>256</v>
      </c>
      <c r="D231" s="34"/>
      <c r="E231" s="46" t="s">
        <v>198</v>
      </c>
      <c r="F231" s="94">
        <f>SUM(F232)</f>
        <v>2086</v>
      </c>
      <c r="G231" s="36">
        <f>SUM(G232:G232)</f>
        <v>2086</v>
      </c>
      <c r="H231" s="36">
        <f>SUM(H232)</f>
        <v>522</v>
      </c>
      <c r="I231" s="36">
        <f>SUM(I232:I232)</f>
        <v>25.023969319271334</v>
      </c>
      <c r="J231" s="10"/>
    </row>
    <row r="232" spans="1:10" ht="23.25" customHeight="1" x14ac:dyDescent="0.2">
      <c r="A232" s="32">
        <v>224</v>
      </c>
      <c r="B232" s="37">
        <v>702</v>
      </c>
      <c r="C232" s="38" t="s">
        <v>256</v>
      </c>
      <c r="D232" s="38" t="s">
        <v>280</v>
      </c>
      <c r="E232" s="39" t="s">
        <v>281</v>
      </c>
      <c r="F232" s="95">
        <v>2086</v>
      </c>
      <c r="G232" s="40">
        <v>2086</v>
      </c>
      <c r="H232" s="40">
        <v>522</v>
      </c>
      <c r="I232" s="40">
        <f>H232/G232*100</f>
        <v>25.023969319271334</v>
      </c>
      <c r="J232" s="10"/>
    </row>
    <row r="233" spans="1:10" ht="43.5" customHeight="1" x14ac:dyDescent="0.2">
      <c r="A233" s="32">
        <v>225</v>
      </c>
      <c r="B233" s="33">
        <v>702</v>
      </c>
      <c r="C233" s="34" t="s">
        <v>385</v>
      </c>
      <c r="D233" s="38"/>
      <c r="E233" s="31" t="s">
        <v>386</v>
      </c>
      <c r="F233" s="94">
        <f>SUM(F234)</f>
        <v>2856</v>
      </c>
      <c r="G233" s="36">
        <f>SUM(G234)</f>
        <v>2823</v>
      </c>
      <c r="H233" s="36">
        <f>SUM(H234)</f>
        <v>857</v>
      </c>
      <c r="I233" s="36">
        <f>SUM(I234)</f>
        <v>30.357775416223877</v>
      </c>
      <c r="J233" s="10"/>
    </row>
    <row r="234" spans="1:10" ht="23.25" customHeight="1" x14ac:dyDescent="0.2">
      <c r="A234" s="32">
        <v>226</v>
      </c>
      <c r="B234" s="37">
        <v>702</v>
      </c>
      <c r="C234" s="38" t="s">
        <v>385</v>
      </c>
      <c r="D234" s="38" t="s">
        <v>280</v>
      </c>
      <c r="E234" s="39" t="s">
        <v>281</v>
      </c>
      <c r="F234" s="95">
        <v>2856</v>
      </c>
      <c r="G234" s="40">
        <f>2856-33</f>
        <v>2823</v>
      </c>
      <c r="H234" s="40">
        <v>857</v>
      </c>
      <c r="I234" s="40">
        <f>H234/G234*100</f>
        <v>30.357775416223877</v>
      </c>
      <c r="J234" s="10"/>
    </row>
    <row r="235" spans="1:10" ht="51" customHeight="1" x14ac:dyDescent="0.2">
      <c r="A235" s="32">
        <v>227</v>
      </c>
      <c r="B235" s="33">
        <v>702</v>
      </c>
      <c r="C235" s="32" t="s">
        <v>387</v>
      </c>
      <c r="D235" s="34"/>
      <c r="E235" s="54" t="s">
        <v>388</v>
      </c>
      <c r="F235" s="76">
        <f>SUM(F236)</f>
        <v>2840.7</v>
      </c>
      <c r="G235" s="36">
        <f>SUM(G236)</f>
        <v>2840.7</v>
      </c>
      <c r="H235" s="36">
        <f>SUM(H236)</f>
        <v>792</v>
      </c>
      <c r="I235" s="36">
        <f>SUM(I236)</f>
        <v>27.880452001267297</v>
      </c>
      <c r="J235" s="10"/>
    </row>
    <row r="236" spans="1:10" ht="23.25" customHeight="1" x14ac:dyDescent="0.2">
      <c r="A236" s="32">
        <v>228</v>
      </c>
      <c r="B236" s="37">
        <v>702</v>
      </c>
      <c r="C236" s="57" t="s">
        <v>387</v>
      </c>
      <c r="D236" s="38" t="s">
        <v>280</v>
      </c>
      <c r="E236" s="39" t="s">
        <v>281</v>
      </c>
      <c r="F236" s="95">
        <v>2840.7</v>
      </c>
      <c r="G236" s="40">
        <v>2840.7</v>
      </c>
      <c r="H236" s="40">
        <v>792</v>
      </c>
      <c r="I236" s="40">
        <f>H236/G236*100</f>
        <v>27.880452001267297</v>
      </c>
      <c r="J236" s="10"/>
    </row>
    <row r="237" spans="1:10" ht="66.75" customHeight="1" x14ac:dyDescent="0.2">
      <c r="A237" s="32">
        <v>229</v>
      </c>
      <c r="B237" s="33">
        <v>702</v>
      </c>
      <c r="C237" s="34" t="s">
        <v>177</v>
      </c>
      <c r="D237" s="34"/>
      <c r="E237" s="31" t="s">
        <v>310</v>
      </c>
      <c r="F237" s="94">
        <v>0</v>
      </c>
      <c r="G237" s="36">
        <v>0</v>
      </c>
      <c r="H237" s="36">
        <v>0</v>
      </c>
      <c r="I237" s="36">
        <v>0</v>
      </c>
      <c r="J237" s="74"/>
    </row>
    <row r="238" spans="1:10" ht="24" customHeight="1" x14ac:dyDescent="0.2">
      <c r="A238" s="32">
        <v>230</v>
      </c>
      <c r="B238" s="33">
        <v>703</v>
      </c>
      <c r="C238" s="34"/>
      <c r="D238" s="34"/>
      <c r="E238" s="31" t="s">
        <v>188</v>
      </c>
      <c r="F238" s="94">
        <f t="shared" ref="F238:H239" si="23">SUM(F239)</f>
        <v>9000</v>
      </c>
      <c r="G238" s="36">
        <f t="shared" si="23"/>
        <v>9000</v>
      </c>
      <c r="H238" s="36">
        <f t="shared" si="23"/>
        <v>2850</v>
      </c>
      <c r="I238" s="36">
        <f>H238/G238*100</f>
        <v>31.666666666666664</v>
      </c>
      <c r="J238" s="10"/>
    </row>
    <row r="239" spans="1:10" ht="40.5" customHeight="1" x14ac:dyDescent="0.2">
      <c r="A239" s="32">
        <v>231</v>
      </c>
      <c r="B239" s="33">
        <v>703</v>
      </c>
      <c r="C239" s="34" t="s">
        <v>141</v>
      </c>
      <c r="D239" s="34"/>
      <c r="E239" s="31" t="s">
        <v>329</v>
      </c>
      <c r="F239" s="94">
        <f t="shared" si="23"/>
        <v>9000</v>
      </c>
      <c r="G239" s="36">
        <f t="shared" si="23"/>
        <v>9000</v>
      </c>
      <c r="H239" s="36">
        <f t="shared" si="23"/>
        <v>2850</v>
      </c>
      <c r="I239" s="36">
        <f>SUM(I240)</f>
        <v>31.666666666666664</v>
      </c>
      <c r="J239" s="10"/>
    </row>
    <row r="240" spans="1:10" ht="38.25" customHeight="1" x14ac:dyDescent="0.2">
      <c r="A240" s="32">
        <v>232</v>
      </c>
      <c r="B240" s="33">
        <v>703</v>
      </c>
      <c r="C240" s="34" t="s">
        <v>367</v>
      </c>
      <c r="D240" s="34"/>
      <c r="E240" s="31" t="s">
        <v>251</v>
      </c>
      <c r="F240" s="94">
        <f>SUM(F241)</f>
        <v>9000</v>
      </c>
      <c r="G240" s="36">
        <f>G241</f>
        <v>9000</v>
      </c>
      <c r="H240" s="36">
        <f>SUM(H241)</f>
        <v>2850</v>
      </c>
      <c r="I240" s="36">
        <f>I241</f>
        <v>31.666666666666664</v>
      </c>
      <c r="J240" s="10"/>
    </row>
    <row r="241" spans="1:18" ht="40.5" customHeight="1" x14ac:dyDescent="0.2">
      <c r="A241" s="32">
        <v>233</v>
      </c>
      <c r="B241" s="33">
        <v>703</v>
      </c>
      <c r="C241" s="34" t="s">
        <v>257</v>
      </c>
      <c r="D241" s="34"/>
      <c r="E241" s="31" t="s">
        <v>77</v>
      </c>
      <c r="F241" s="94">
        <f>SUM(F242)</f>
        <v>9000</v>
      </c>
      <c r="G241" s="36">
        <f>SUM(G242:G242)</f>
        <v>9000</v>
      </c>
      <c r="H241" s="36">
        <f>SUM(H242)</f>
        <v>2850</v>
      </c>
      <c r="I241" s="36">
        <f>SUM(I242:I242)</f>
        <v>31.666666666666664</v>
      </c>
      <c r="J241" s="10"/>
      <c r="N241" s="1"/>
      <c r="O241" s="2"/>
      <c r="P241" s="2"/>
      <c r="Q241" s="19" t="s">
        <v>140</v>
      </c>
      <c r="R241" s="24" t="e">
        <f>SUM(#REF!+#REF!+#REF!+R251+R301)</f>
        <v>#REF!</v>
      </c>
    </row>
    <row r="242" spans="1:18" ht="17.25" customHeight="1" x14ac:dyDescent="0.2">
      <c r="A242" s="32">
        <v>234</v>
      </c>
      <c r="B242" s="37">
        <v>703</v>
      </c>
      <c r="C242" s="38" t="s">
        <v>257</v>
      </c>
      <c r="D242" s="38" t="s">
        <v>280</v>
      </c>
      <c r="E242" s="39" t="s">
        <v>281</v>
      </c>
      <c r="F242" s="95">
        <v>9000</v>
      </c>
      <c r="G242" s="40">
        <v>9000</v>
      </c>
      <c r="H242" s="40">
        <v>2850</v>
      </c>
      <c r="I242" s="40">
        <f>H242/G242*100</f>
        <v>31.666666666666664</v>
      </c>
      <c r="J242" s="10"/>
    </row>
    <row r="243" spans="1:18" ht="25.5" customHeight="1" x14ac:dyDescent="0.2">
      <c r="A243" s="32">
        <v>235</v>
      </c>
      <c r="B243" s="33">
        <v>707</v>
      </c>
      <c r="C243" s="34"/>
      <c r="D243" s="34"/>
      <c r="E243" s="31" t="s">
        <v>220</v>
      </c>
      <c r="F243" s="94">
        <f>SUM(F244+F249+F262+F267)</f>
        <v>3899</v>
      </c>
      <c r="G243" s="36">
        <f>SUM(G244+G249+G262+G267)</f>
        <v>3867.3999999999996</v>
      </c>
      <c r="H243" s="36">
        <f>SUM(H244+H249+H262+H267)</f>
        <v>0</v>
      </c>
      <c r="I243" s="36">
        <f>H243/G243*100</f>
        <v>0</v>
      </c>
      <c r="J243" s="10"/>
    </row>
    <row r="244" spans="1:18" ht="44.25" customHeight="1" x14ac:dyDescent="0.2">
      <c r="A244" s="32">
        <v>236</v>
      </c>
      <c r="B244" s="33">
        <v>707</v>
      </c>
      <c r="C244" s="34" t="s">
        <v>125</v>
      </c>
      <c r="D244" s="34"/>
      <c r="E244" s="66" t="s">
        <v>325</v>
      </c>
      <c r="F244" s="99">
        <f>SUM(F245+F247)</f>
        <v>81</v>
      </c>
      <c r="G244" s="36">
        <f>SUM(G245+G247)</f>
        <v>81</v>
      </c>
      <c r="H244" s="36">
        <f>SUM(H245+H247)</f>
        <v>0</v>
      </c>
      <c r="I244" s="36">
        <f>H244/G244*100</f>
        <v>0</v>
      </c>
      <c r="J244" s="10"/>
    </row>
    <row r="245" spans="1:18" ht="108" customHeight="1" x14ac:dyDescent="0.2">
      <c r="A245" s="32">
        <v>237</v>
      </c>
      <c r="B245" s="33">
        <v>707</v>
      </c>
      <c r="C245" s="34" t="s">
        <v>144</v>
      </c>
      <c r="D245" s="34"/>
      <c r="E245" s="54" t="s">
        <v>370</v>
      </c>
      <c r="F245" s="76">
        <f>SUM(F246)</f>
        <v>29.2</v>
      </c>
      <c r="G245" s="36">
        <f>SUM(G246)</f>
        <v>29.2</v>
      </c>
      <c r="H245" s="36">
        <f>SUM(H246)</f>
        <v>0</v>
      </c>
      <c r="I245" s="36">
        <f>SUM(I246)</f>
        <v>0</v>
      </c>
      <c r="J245" s="10"/>
    </row>
    <row r="246" spans="1:18" ht="34.5" customHeight="1" x14ac:dyDescent="0.2">
      <c r="A246" s="32">
        <v>238</v>
      </c>
      <c r="B246" s="37">
        <v>707</v>
      </c>
      <c r="C246" s="38" t="s">
        <v>144</v>
      </c>
      <c r="D246" s="38" t="s">
        <v>56</v>
      </c>
      <c r="E246" s="39" t="s">
        <v>173</v>
      </c>
      <c r="F246" s="95">
        <v>29.2</v>
      </c>
      <c r="G246" s="40">
        <v>29.2</v>
      </c>
      <c r="H246" s="40">
        <v>0</v>
      </c>
      <c r="I246" s="40">
        <f>H246/G246*100</f>
        <v>0</v>
      </c>
      <c r="J246" s="10"/>
    </row>
    <row r="247" spans="1:18" ht="57.75" customHeight="1" x14ac:dyDescent="0.2">
      <c r="A247" s="32">
        <v>239</v>
      </c>
      <c r="B247" s="33">
        <v>707</v>
      </c>
      <c r="C247" s="34" t="s">
        <v>369</v>
      </c>
      <c r="D247" s="34"/>
      <c r="E247" s="55" t="s">
        <v>368</v>
      </c>
      <c r="F247" s="108">
        <f>SUM(F248)</f>
        <v>51.8</v>
      </c>
      <c r="G247" s="36">
        <f>SUM(G248)</f>
        <v>51.8</v>
      </c>
      <c r="H247" s="36">
        <f>SUM(H248)</f>
        <v>0</v>
      </c>
      <c r="I247" s="36">
        <f>SUM(I248)</f>
        <v>0</v>
      </c>
      <c r="J247" s="10"/>
    </row>
    <row r="248" spans="1:18" ht="34.5" customHeight="1" x14ac:dyDescent="0.2">
      <c r="A248" s="32">
        <v>240</v>
      </c>
      <c r="B248" s="37">
        <v>707</v>
      </c>
      <c r="C248" s="38" t="s">
        <v>369</v>
      </c>
      <c r="D248" s="38" t="s">
        <v>56</v>
      </c>
      <c r="E248" s="39" t="s">
        <v>173</v>
      </c>
      <c r="F248" s="95">
        <v>51.8</v>
      </c>
      <c r="G248" s="40">
        <v>51.8</v>
      </c>
      <c r="H248" s="40">
        <v>0</v>
      </c>
      <c r="I248" s="40">
        <f t="shared" ref="I248:I258" si="24">H248/G248*100</f>
        <v>0</v>
      </c>
      <c r="J248" s="10"/>
    </row>
    <row r="249" spans="1:18" ht="39.75" customHeight="1" x14ac:dyDescent="0.2">
      <c r="A249" s="32">
        <v>241</v>
      </c>
      <c r="B249" s="33">
        <v>707</v>
      </c>
      <c r="C249" s="34" t="s">
        <v>141</v>
      </c>
      <c r="D249" s="34"/>
      <c r="E249" s="31" t="s">
        <v>329</v>
      </c>
      <c r="F249" s="94">
        <f>SUM(F250+F259)</f>
        <v>3769.7</v>
      </c>
      <c r="G249" s="36">
        <f>SUM(G250+G259)</f>
        <v>3743.0999999999995</v>
      </c>
      <c r="H249" s="36">
        <f>SUM(H250+H259)</f>
        <v>0</v>
      </c>
      <c r="I249" s="36">
        <f t="shared" si="24"/>
        <v>0</v>
      </c>
      <c r="J249" s="10"/>
    </row>
    <row r="250" spans="1:18" ht="34.5" customHeight="1" x14ac:dyDescent="0.2">
      <c r="A250" s="32">
        <v>242</v>
      </c>
      <c r="B250" s="33">
        <v>707</v>
      </c>
      <c r="C250" s="34" t="s">
        <v>258</v>
      </c>
      <c r="D250" s="34"/>
      <c r="E250" s="54" t="s">
        <v>213</v>
      </c>
      <c r="F250" s="76">
        <f>SUM(F251+F253+F256)</f>
        <v>3739.3999999999996</v>
      </c>
      <c r="G250" s="36">
        <f>SUM(G251+G253+G256)</f>
        <v>3743.0999999999995</v>
      </c>
      <c r="H250" s="36">
        <f>SUM(H251+H253+H256)</f>
        <v>0</v>
      </c>
      <c r="I250" s="36">
        <f t="shared" si="24"/>
        <v>0</v>
      </c>
      <c r="J250" s="11"/>
    </row>
    <row r="251" spans="1:18" ht="69" customHeight="1" x14ac:dyDescent="0.2">
      <c r="A251" s="32">
        <v>243</v>
      </c>
      <c r="B251" s="33">
        <v>707</v>
      </c>
      <c r="C251" s="34" t="s">
        <v>260</v>
      </c>
      <c r="D251" s="34"/>
      <c r="E251" s="46" t="s">
        <v>259</v>
      </c>
      <c r="F251" s="94">
        <f>SUM(F252)</f>
        <v>178.1</v>
      </c>
      <c r="G251" s="36">
        <f>SUM(G252:G252)</f>
        <v>181.79999999999998</v>
      </c>
      <c r="H251" s="36">
        <f>SUM(H252)</f>
        <v>0</v>
      </c>
      <c r="I251" s="36">
        <f t="shared" si="24"/>
        <v>0</v>
      </c>
      <c r="J251" s="10">
        <f>J301</f>
        <v>21165</v>
      </c>
    </row>
    <row r="252" spans="1:18" s="4" customFormat="1" ht="27.75" customHeight="1" x14ac:dyDescent="0.2">
      <c r="A252" s="32">
        <v>244</v>
      </c>
      <c r="B252" s="37">
        <v>707</v>
      </c>
      <c r="C252" s="38" t="s">
        <v>260</v>
      </c>
      <c r="D252" s="38" t="s">
        <v>280</v>
      </c>
      <c r="E252" s="39" t="s">
        <v>281</v>
      </c>
      <c r="F252" s="95">
        <v>178.1</v>
      </c>
      <c r="G252" s="40">
        <f>178.1+3.7</f>
        <v>181.79999999999998</v>
      </c>
      <c r="H252" s="40">
        <v>0</v>
      </c>
      <c r="I252" s="40">
        <f t="shared" si="24"/>
        <v>0</v>
      </c>
      <c r="J252" s="12"/>
      <c r="K252"/>
    </row>
    <row r="253" spans="1:18" s="4" customFormat="1" ht="44.25" customHeight="1" x14ac:dyDescent="0.2">
      <c r="A253" s="32">
        <v>245</v>
      </c>
      <c r="B253" s="33">
        <v>707</v>
      </c>
      <c r="C253" s="34" t="s">
        <v>383</v>
      </c>
      <c r="D253" s="34"/>
      <c r="E253" s="31" t="s">
        <v>384</v>
      </c>
      <c r="F253" s="94">
        <f>SUM(F254:F255)</f>
        <v>1677.1999999999998</v>
      </c>
      <c r="G253" s="36">
        <f>SUM(G254:G255)</f>
        <v>1677.1999999999998</v>
      </c>
      <c r="H253" s="36">
        <f>SUM(H254+H255)</f>
        <v>0</v>
      </c>
      <c r="I253" s="36">
        <f t="shared" si="24"/>
        <v>0</v>
      </c>
      <c r="J253" s="12"/>
      <c r="K253"/>
    </row>
    <row r="254" spans="1:18" s="4" customFormat="1" ht="27.75" customHeight="1" x14ac:dyDescent="0.2">
      <c r="A254" s="32">
        <v>246</v>
      </c>
      <c r="B254" s="37">
        <v>707</v>
      </c>
      <c r="C254" s="38" t="s">
        <v>383</v>
      </c>
      <c r="D254" s="38" t="s">
        <v>56</v>
      </c>
      <c r="E254" s="39" t="s">
        <v>173</v>
      </c>
      <c r="F254" s="95">
        <v>916.3</v>
      </c>
      <c r="G254" s="40">
        <v>916.3</v>
      </c>
      <c r="H254" s="40">
        <v>0</v>
      </c>
      <c r="I254" s="40">
        <f t="shared" si="24"/>
        <v>0</v>
      </c>
      <c r="J254" s="12"/>
      <c r="K254"/>
    </row>
    <row r="255" spans="1:18" s="4" customFormat="1" ht="27.75" customHeight="1" x14ac:dyDescent="0.2">
      <c r="A255" s="32">
        <v>247</v>
      </c>
      <c r="B255" s="37">
        <v>707</v>
      </c>
      <c r="C255" s="38" t="s">
        <v>383</v>
      </c>
      <c r="D255" s="38" t="s">
        <v>280</v>
      </c>
      <c r="E255" s="39" t="s">
        <v>281</v>
      </c>
      <c r="F255" s="95">
        <v>760.9</v>
      </c>
      <c r="G255" s="40">
        <v>760.9</v>
      </c>
      <c r="H255" s="40">
        <v>0</v>
      </c>
      <c r="I255" s="40">
        <f t="shared" si="24"/>
        <v>0</v>
      </c>
      <c r="J255" s="12"/>
      <c r="K255"/>
    </row>
    <row r="256" spans="1:18" s="4" customFormat="1" ht="45" customHeight="1" x14ac:dyDescent="0.2">
      <c r="A256" s="32">
        <v>248</v>
      </c>
      <c r="B256" s="64">
        <v>707</v>
      </c>
      <c r="C256" s="65" t="s">
        <v>334</v>
      </c>
      <c r="D256" s="65"/>
      <c r="E256" s="66" t="s">
        <v>335</v>
      </c>
      <c r="F256" s="99">
        <f>SUM(F257:F258)</f>
        <v>1884.1</v>
      </c>
      <c r="G256" s="67">
        <f>SUM(G257:G258)</f>
        <v>1884.1</v>
      </c>
      <c r="H256" s="67">
        <f>SUM(H257+H258)</f>
        <v>0</v>
      </c>
      <c r="I256" s="67">
        <f t="shared" si="24"/>
        <v>0</v>
      </c>
      <c r="J256" s="12"/>
    </row>
    <row r="257" spans="1:10" s="4" customFormat="1" ht="32.25" customHeight="1" x14ac:dyDescent="0.2">
      <c r="A257" s="32">
        <v>249</v>
      </c>
      <c r="B257" s="68">
        <v>707</v>
      </c>
      <c r="C257" s="69" t="s">
        <v>334</v>
      </c>
      <c r="D257" s="69" t="s">
        <v>56</v>
      </c>
      <c r="E257" s="70" t="s">
        <v>173</v>
      </c>
      <c r="F257" s="100">
        <v>936.9</v>
      </c>
      <c r="G257" s="71">
        <v>936.9</v>
      </c>
      <c r="H257" s="71">
        <v>0</v>
      </c>
      <c r="I257" s="71">
        <f t="shared" si="24"/>
        <v>0</v>
      </c>
      <c r="J257" s="12"/>
    </row>
    <row r="258" spans="1:10" s="4" customFormat="1" ht="20.25" customHeight="1" x14ac:dyDescent="0.2">
      <c r="A258" s="32">
        <v>250</v>
      </c>
      <c r="B258" s="68">
        <v>707</v>
      </c>
      <c r="C258" s="69" t="s">
        <v>334</v>
      </c>
      <c r="D258" s="69" t="s">
        <v>280</v>
      </c>
      <c r="E258" s="70" t="s">
        <v>281</v>
      </c>
      <c r="F258" s="100">
        <v>947.2</v>
      </c>
      <c r="G258" s="71">
        <v>947.2</v>
      </c>
      <c r="H258" s="71">
        <v>0</v>
      </c>
      <c r="I258" s="71">
        <f t="shared" si="24"/>
        <v>0</v>
      </c>
      <c r="J258" s="12"/>
    </row>
    <row r="259" spans="1:10" s="4" customFormat="1" ht="55.5" customHeight="1" x14ac:dyDescent="0.2">
      <c r="A259" s="32">
        <v>251</v>
      </c>
      <c r="B259" s="64">
        <v>707</v>
      </c>
      <c r="C259" s="65" t="s">
        <v>333</v>
      </c>
      <c r="D259" s="65"/>
      <c r="E259" s="66" t="s">
        <v>371</v>
      </c>
      <c r="F259" s="99">
        <f t="shared" ref="F259:I260" si="25">SUM(F260)</f>
        <v>30.3</v>
      </c>
      <c r="G259" s="67">
        <f t="shared" si="25"/>
        <v>0</v>
      </c>
      <c r="H259" s="67">
        <f t="shared" si="25"/>
        <v>0</v>
      </c>
      <c r="I259" s="67">
        <f t="shared" si="25"/>
        <v>0</v>
      </c>
      <c r="J259" s="12"/>
    </row>
    <row r="260" spans="1:10" s="4" customFormat="1" ht="51" customHeight="1" x14ac:dyDescent="0.2">
      <c r="A260" s="32">
        <v>252</v>
      </c>
      <c r="B260" s="64">
        <v>707</v>
      </c>
      <c r="C260" s="65" t="s">
        <v>332</v>
      </c>
      <c r="D260" s="65"/>
      <c r="E260" s="78" t="s">
        <v>331</v>
      </c>
      <c r="F260" s="107">
        <f t="shared" si="25"/>
        <v>30.3</v>
      </c>
      <c r="G260" s="67">
        <f t="shared" si="25"/>
        <v>0</v>
      </c>
      <c r="H260" s="67">
        <f t="shared" si="25"/>
        <v>0</v>
      </c>
      <c r="I260" s="67">
        <f t="shared" si="25"/>
        <v>0</v>
      </c>
      <c r="J260" s="12"/>
    </row>
    <row r="261" spans="1:10" s="4" customFormat="1" ht="34.5" customHeight="1" x14ac:dyDescent="0.2">
      <c r="A261" s="32">
        <v>253</v>
      </c>
      <c r="B261" s="68">
        <v>707</v>
      </c>
      <c r="C261" s="69" t="s">
        <v>332</v>
      </c>
      <c r="D261" s="38" t="s">
        <v>56</v>
      </c>
      <c r="E261" s="70" t="s">
        <v>173</v>
      </c>
      <c r="F261" s="100">
        <v>30.3</v>
      </c>
      <c r="G261" s="71">
        <f>30.3-30.3</f>
        <v>0</v>
      </c>
      <c r="H261" s="71">
        <v>0</v>
      </c>
      <c r="I261" s="71">
        <f>30.3-30.3</f>
        <v>0</v>
      </c>
      <c r="J261" s="12"/>
    </row>
    <row r="262" spans="1:10" s="4" customFormat="1" ht="48.75" customHeight="1" x14ac:dyDescent="0.2">
      <c r="A262" s="32">
        <v>254</v>
      </c>
      <c r="B262" s="33">
        <v>707</v>
      </c>
      <c r="C262" s="34" t="s">
        <v>217</v>
      </c>
      <c r="D262" s="34"/>
      <c r="E262" s="31" t="s">
        <v>372</v>
      </c>
      <c r="F262" s="94">
        <f>SUM(F263+F265)</f>
        <v>33.299999999999997</v>
      </c>
      <c r="G262" s="36">
        <f>SUM(G263+G265)</f>
        <v>28.3</v>
      </c>
      <c r="H262" s="36">
        <f>SUM(H263+H265)</f>
        <v>0</v>
      </c>
      <c r="I262" s="36">
        <f>H262/G262*100</f>
        <v>0</v>
      </c>
      <c r="J262" s="12"/>
    </row>
    <row r="263" spans="1:10" s="4" customFormat="1" ht="48" customHeight="1" x14ac:dyDescent="0.2">
      <c r="A263" s="32">
        <v>255</v>
      </c>
      <c r="B263" s="33">
        <v>707</v>
      </c>
      <c r="C263" s="34" t="s">
        <v>192</v>
      </c>
      <c r="D263" s="34"/>
      <c r="E263" s="31" t="s">
        <v>193</v>
      </c>
      <c r="F263" s="94">
        <f>SUM(F264)</f>
        <v>13.5</v>
      </c>
      <c r="G263" s="36">
        <f>SUM(G264)</f>
        <v>13.5</v>
      </c>
      <c r="H263" s="36">
        <f>SUM(H264)</f>
        <v>0</v>
      </c>
      <c r="I263" s="36">
        <f>SUM(I264)</f>
        <v>0</v>
      </c>
      <c r="J263" s="12"/>
    </row>
    <row r="264" spans="1:10" s="4" customFormat="1" ht="29.25" customHeight="1" x14ac:dyDescent="0.2">
      <c r="A264" s="32">
        <v>256</v>
      </c>
      <c r="B264" s="37">
        <v>707</v>
      </c>
      <c r="C264" s="38" t="s">
        <v>192</v>
      </c>
      <c r="D264" s="38" t="s">
        <v>56</v>
      </c>
      <c r="E264" s="39" t="s">
        <v>173</v>
      </c>
      <c r="F264" s="95">
        <v>13.5</v>
      </c>
      <c r="G264" s="40">
        <v>13.5</v>
      </c>
      <c r="H264" s="40">
        <v>0</v>
      </c>
      <c r="I264" s="40">
        <f>H264/G264*100</f>
        <v>0</v>
      </c>
      <c r="J264" s="12"/>
    </row>
    <row r="265" spans="1:10" s="4" customFormat="1" ht="42" customHeight="1" x14ac:dyDescent="0.2">
      <c r="A265" s="32">
        <v>257</v>
      </c>
      <c r="B265" s="33">
        <v>707</v>
      </c>
      <c r="C265" s="34" t="s">
        <v>194</v>
      </c>
      <c r="D265" s="34"/>
      <c r="E265" s="31" t="s">
        <v>195</v>
      </c>
      <c r="F265" s="94">
        <f>SUM(F266)</f>
        <v>19.8</v>
      </c>
      <c r="G265" s="36">
        <f>SUM(G266)</f>
        <v>14.8</v>
      </c>
      <c r="H265" s="36">
        <f>SUM(H266)</f>
        <v>0</v>
      </c>
      <c r="I265" s="36">
        <f>SUM(I266)</f>
        <v>0</v>
      </c>
      <c r="J265" s="12"/>
    </row>
    <row r="266" spans="1:10" s="4" customFormat="1" ht="41.25" customHeight="1" x14ac:dyDescent="0.2">
      <c r="A266" s="32">
        <v>258</v>
      </c>
      <c r="B266" s="37">
        <v>707</v>
      </c>
      <c r="C266" s="38" t="s">
        <v>194</v>
      </c>
      <c r="D266" s="38" t="s">
        <v>56</v>
      </c>
      <c r="E266" s="39" t="s">
        <v>173</v>
      </c>
      <c r="F266" s="95">
        <v>19.8</v>
      </c>
      <c r="G266" s="40">
        <f>19.8-5</f>
        <v>14.8</v>
      </c>
      <c r="H266" s="40">
        <v>0</v>
      </c>
      <c r="I266" s="40">
        <f>H266/G266*100</f>
        <v>0</v>
      </c>
      <c r="J266" s="12"/>
    </row>
    <row r="267" spans="1:10" s="4" customFormat="1" ht="42.75" customHeight="1" x14ac:dyDescent="0.2">
      <c r="A267" s="32">
        <v>259</v>
      </c>
      <c r="B267" s="33">
        <v>707</v>
      </c>
      <c r="C267" s="34" t="s">
        <v>318</v>
      </c>
      <c r="D267" s="34"/>
      <c r="E267" s="31" t="s">
        <v>312</v>
      </c>
      <c r="F267" s="94">
        <f t="shared" ref="F267:I268" si="26">SUM(F268)</f>
        <v>15</v>
      </c>
      <c r="G267" s="36">
        <f t="shared" si="26"/>
        <v>15</v>
      </c>
      <c r="H267" s="36">
        <f t="shared" si="26"/>
        <v>0</v>
      </c>
      <c r="I267" s="36">
        <f t="shared" si="26"/>
        <v>0</v>
      </c>
      <c r="J267" s="12"/>
    </row>
    <row r="268" spans="1:10" s="4" customFormat="1" ht="48" customHeight="1" x14ac:dyDescent="0.2">
      <c r="A268" s="32">
        <v>260</v>
      </c>
      <c r="B268" s="33">
        <v>707</v>
      </c>
      <c r="C268" s="34" t="s">
        <v>313</v>
      </c>
      <c r="D268" s="34"/>
      <c r="E268" s="31" t="s">
        <v>319</v>
      </c>
      <c r="F268" s="94">
        <f t="shared" si="26"/>
        <v>15</v>
      </c>
      <c r="G268" s="36">
        <f t="shared" si="26"/>
        <v>15</v>
      </c>
      <c r="H268" s="36">
        <f t="shared" si="26"/>
        <v>0</v>
      </c>
      <c r="I268" s="36">
        <f t="shared" si="26"/>
        <v>0</v>
      </c>
      <c r="J268" s="12"/>
    </row>
    <row r="269" spans="1:10" s="4" customFormat="1" ht="29.25" customHeight="1" x14ac:dyDescent="0.2">
      <c r="A269" s="32">
        <v>261</v>
      </c>
      <c r="B269" s="37">
        <v>707</v>
      </c>
      <c r="C269" s="38" t="s">
        <v>313</v>
      </c>
      <c r="D269" s="38" t="s">
        <v>56</v>
      </c>
      <c r="E269" s="39" t="s">
        <v>173</v>
      </c>
      <c r="F269" s="95">
        <v>15</v>
      </c>
      <c r="G269" s="40">
        <v>15</v>
      </c>
      <c r="H269" s="40">
        <v>0</v>
      </c>
      <c r="I269" s="40">
        <f>H269/G269*100</f>
        <v>0</v>
      </c>
      <c r="J269" s="12"/>
    </row>
    <row r="270" spans="1:10" s="4" customFormat="1" ht="31.5" customHeight="1" x14ac:dyDescent="0.2">
      <c r="A270" s="32">
        <v>262</v>
      </c>
      <c r="B270" s="33">
        <v>709</v>
      </c>
      <c r="C270" s="34"/>
      <c r="D270" s="34"/>
      <c r="E270" s="31" t="s">
        <v>282</v>
      </c>
      <c r="F270" s="94">
        <f>SUM(F271+F277+F282+F287+F292+F295)</f>
        <v>204.6</v>
      </c>
      <c r="G270" s="36">
        <f>SUM(G271+G277+G282+G287+G292+G295)</f>
        <v>90.399999999999991</v>
      </c>
      <c r="H270" s="36">
        <f>SUM(H271+H277+H282+H287+H292+H295)</f>
        <v>0</v>
      </c>
      <c r="I270" s="36">
        <f>H270/G270*100</f>
        <v>0</v>
      </c>
      <c r="J270" s="12"/>
    </row>
    <row r="271" spans="1:10" s="4" customFormat="1" ht="53.25" customHeight="1" x14ac:dyDescent="0.2">
      <c r="A271" s="32">
        <v>263</v>
      </c>
      <c r="B271" s="33">
        <v>709</v>
      </c>
      <c r="C271" s="34" t="s">
        <v>274</v>
      </c>
      <c r="D271" s="34"/>
      <c r="E271" s="31" t="s">
        <v>373</v>
      </c>
      <c r="F271" s="94">
        <f>SUM(F272)</f>
        <v>20.8</v>
      </c>
      <c r="G271" s="36">
        <f>SUM(G272)</f>
        <v>20.8</v>
      </c>
      <c r="H271" s="36">
        <f>SUM(H272)</f>
        <v>0</v>
      </c>
      <c r="I271" s="36">
        <f>H271/G271*100</f>
        <v>0</v>
      </c>
      <c r="J271" s="12"/>
    </row>
    <row r="272" spans="1:10" s="4" customFormat="1" ht="54" customHeight="1" x14ac:dyDescent="0.2">
      <c r="A272" s="32">
        <v>264</v>
      </c>
      <c r="B272" s="33">
        <v>709</v>
      </c>
      <c r="C272" s="34" t="s">
        <v>275</v>
      </c>
      <c r="D272" s="34"/>
      <c r="E272" s="54" t="s">
        <v>230</v>
      </c>
      <c r="F272" s="76">
        <f>SUM(F273+F275)</f>
        <v>20.8</v>
      </c>
      <c r="G272" s="36">
        <f>SUM(G273+G275)</f>
        <v>20.8</v>
      </c>
      <c r="H272" s="36">
        <f>SUM(H273+H275)</f>
        <v>0</v>
      </c>
      <c r="I272" s="36">
        <f>H272/G272*100</f>
        <v>0</v>
      </c>
      <c r="J272" s="12"/>
    </row>
    <row r="273" spans="1:10" s="4" customFormat="1" ht="41.25" customHeight="1" x14ac:dyDescent="0.2">
      <c r="A273" s="32">
        <v>265</v>
      </c>
      <c r="B273" s="33">
        <v>709</v>
      </c>
      <c r="C273" s="34" t="s">
        <v>277</v>
      </c>
      <c r="D273" s="34"/>
      <c r="E273" s="50" t="s">
        <v>276</v>
      </c>
      <c r="F273" s="76">
        <f>SUM(F274)</f>
        <v>18.8</v>
      </c>
      <c r="G273" s="36">
        <f>SUM(G274)</f>
        <v>18.8</v>
      </c>
      <c r="H273" s="36">
        <f>SUM(H274)</f>
        <v>0</v>
      </c>
      <c r="I273" s="36">
        <f>SUM(I274)</f>
        <v>0</v>
      </c>
      <c r="J273" s="12"/>
    </row>
    <row r="274" spans="1:10" s="4" customFormat="1" ht="30.75" customHeight="1" x14ac:dyDescent="0.2">
      <c r="A274" s="32">
        <v>266</v>
      </c>
      <c r="B274" s="37">
        <v>709</v>
      </c>
      <c r="C274" s="38" t="s">
        <v>277</v>
      </c>
      <c r="D274" s="38" t="s">
        <v>56</v>
      </c>
      <c r="E274" s="39" t="s">
        <v>173</v>
      </c>
      <c r="F274" s="95">
        <v>18.8</v>
      </c>
      <c r="G274" s="40">
        <v>18.8</v>
      </c>
      <c r="H274" s="40">
        <v>0</v>
      </c>
      <c r="I274" s="40">
        <f>H274/G274*100</f>
        <v>0</v>
      </c>
      <c r="J274" s="12"/>
    </row>
    <row r="275" spans="1:10" s="4" customFormat="1" ht="54.75" customHeight="1" x14ac:dyDescent="0.2">
      <c r="A275" s="32">
        <v>267</v>
      </c>
      <c r="B275" s="33">
        <v>709</v>
      </c>
      <c r="C275" s="34" t="s">
        <v>298</v>
      </c>
      <c r="D275" s="34"/>
      <c r="E275" s="31" t="s">
        <v>299</v>
      </c>
      <c r="F275" s="94">
        <f>SUM(F276)</f>
        <v>2</v>
      </c>
      <c r="G275" s="36">
        <f>SUM(G276)</f>
        <v>2</v>
      </c>
      <c r="H275" s="36">
        <f>SUM(H276)</f>
        <v>0</v>
      </c>
      <c r="I275" s="36">
        <f>SUM(I276)</f>
        <v>0</v>
      </c>
      <c r="J275" s="12"/>
    </row>
    <row r="276" spans="1:10" s="4" customFormat="1" ht="27.75" customHeight="1" x14ac:dyDescent="0.2">
      <c r="A276" s="32">
        <v>268</v>
      </c>
      <c r="B276" s="37">
        <v>709</v>
      </c>
      <c r="C276" s="38" t="s">
        <v>298</v>
      </c>
      <c r="D276" s="38" t="s">
        <v>56</v>
      </c>
      <c r="E276" s="39" t="s">
        <v>173</v>
      </c>
      <c r="F276" s="95">
        <v>2</v>
      </c>
      <c r="G276" s="40">
        <v>2</v>
      </c>
      <c r="H276" s="40">
        <v>0</v>
      </c>
      <c r="I276" s="40">
        <f>H276/G276*100</f>
        <v>0</v>
      </c>
      <c r="J276" s="12"/>
    </row>
    <row r="277" spans="1:10" s="4" customFormat="1" ht="44.25" customHeight="1" x14ac:dyDescent="0.2">
      <c r="A277" s="32">
        <v>269</v>
      </c>
      <c r="B277" s="33">
        <v>709</v>
      </c>
      <c r="C277" s="34" t="s">
        <v>141</v>
      </c>
      <c r="D277" s="34"/>
      <c r="E277" s="31" t="s">
        <v>329</v>
      </c>
      <c r="F277" s="94">
        <f>SUM(F278+F280)</f>
        <v>29.6</v>
      </c>
      <c r="G277" s="36">
        <f>SUM(G278+G280)</f>
        <v>25.9</v>
      </c>
      <c r="H277" s="36">
        <f>SUM(H278+H280)</f>
        <v>0</v>
      </c>
      <c r="I277" s="36">
        <f>H277/G277*100</f>
        <v>0</v>
      </c>
      <c r="J277" s="12"/>
    </row>
    <row r="278" spans="1:10" s="4" customFormat="1" ht="66.75" customHeight="1" x14ac:dyDescent="0.2">
      <c r="A278" s="32">
        <v>270</v>
      </c>
      <c r="B278" s="33">
        <v>709</v>
      </c>
      <c r="C278" s="34" t="s">
        <v>260</v>
      </c>
      <c r="D278" s="34"/>
      <c r="E278" s="46" t="s">
        <v>259</v>
      </c>
      <c r="F278" s="94">
        <f>SUM(F279)</f>
        <v>14.6</v>
      </c>
      <c r="G278" s="36">
        <f>SUM(G279)</f>
        <v>10.899999999999999</v>
      </c>
      <c r="H278" s="36">
        <f>SUM(H279)</f>
        <v>0</v>
      </c>
      <c r="I278" s="36">
        <f>SUM(I279)</f>
        <v>0</v>
      </c>
      <c r="J278" s="12"/>
    </row>
    <row r="279" spans="1:10" s="4" customFormat="1" ht="35.25" customHeight="1" x14ac:dyDescent="0.2">
      <c r="A279" s="32">
        <v>271</v>
      </c>
      <c r="B279" s="37">
        <v>709</v>
      </c>
      <c r="C279" s="38" t="s">
        <v>260</v>
      </c>
      <c r="D279" s="38" t="s">
        <v>56</v>
      </c>
      <c r="E279" s="39" t="s">
        <v>173</v>
      </c>
      <c r="F279" s="95">
        <v>14.6</v>
      </c>
      <c r="G279" s="40">
        <f>14.6-3.7</f>
        <v>10.899999999999999</v>
      </c>
      <c r="H279" s="40">
        <v>0</v>
      </c>
      <c r="I279" s="40">
        <f>H279/G279*100</f>
        <v>0</v>
      </c>
      <c r="J279" s="12"/>
    </row>
    <row r="280" spans="1:10" s="4" customFormat="1" ht="39" customHeight="1" x14ac:dyDescent="0.2">
      <c r="A280" s="32">
        <v>272</v>
      </c>
      <c r="B280" s="33">
        <v>709</v>
      </c>
      <c r="C280" s="34" t="s">
        <v>311</v>
      </c>
      <c r="D280" s="34"/>
      <c r="E280" s="31" t="s">
        <v>314</v>
      </c>
      <c r="F280" s="94">
        <f>SUM(F281)</f>
        <v>15</v>
      </c>
      <c r="G280" s="36">
        <f>SUM(G281)</f>
        <v>15</v>
      </c>
      <c r="H280" s="36">
        <f>SUM(H281)</f>
        <v>0</v>
      </c>
      <c r="I280" s="36">
        <f>SUM(I281)</f>
        <v>0</v>
      </c>
      <c r="J280" s="12"/>
    </row>
    <row r="281" spans="1:10" s="4" customFormat="1" ht="23.25" customHeight="1" x14ac:dyDescent="0.2">
      <c r="A281" s="32">
        <v>273</v>
      </c>
      <c r="B281" s="37">
        <v>709</v>
      </c>
      <c r="C281" s="38" t="s">
        <v>311</v>
      </c>
      <c r="D281" s="38" t="s">
        <v>315</v>
      </c>
      <c r="E281" s="39" t="s">
        <v>316</v>
      </c>
      <c r="F281" s="95">
        <v>15</v>
      </c>
      <c r="G281" s="40">
        <f>90-75</f>
        <v>15</v>
      </c>
      <c r="H281" s="40">
        <v>0</v>
      </c>
      <c r="I281" s="40">
        <f>H281/G281*100</f>
        <v>0</v>
      </c>
      <c r="J281" s="12"/>
    </row>
    <row r="282" spans="1:10" s="4" customFormat="1" ht="45.75" customHeight="1" x14ac:dyDescent="0.2">
      <c r="A282" s="32">
        <v>274</v>
      </c>
      <c r="B282" s="33">
        <v>709</v>
      </c>
      <c r="C282" s="34" t="s">
        <v>178</v>
      </c>
      <c r="D282" s="34"/>
      <c r="E282" s="31" t="s">
        <v>374</v>
      </c>
      <c r="F282" s="94">
        <f>SUM(F283+F285)</f>
        <v>20.8</v>
      </c>
      <c r="G282" s="36">
        <f>SUM(G283+G285)</f>
        <v>20.8</v>
      </c>
      <c r="H282" s="36">
        <f>SUM(H283+H285)</f>
        <v>0</v>
      </c>
      <c r="I282" s="36">
        <f>H282/G282*100</f>
        <v>0</v>
      </c>
      <c r="J282" s="12"/>
    </row>
    <row r="283" spans="1:10" s="4" customFormat="1" ht="55.5" customHeight="1" x14ac:dyDescent="0.2">
      <c r="A283" s="32">
        <v>275</v>
      </c>
      <c r="B283" s="33">
        <v>709</v>
      </c>
      <c r="C283" s="34" t="s">
        <v>181</v>
      </c>
      <c r="D283" s="34"/>
      <c r="E283" s="54" t="s">
        <v>202</v>
      </c>
      <c r="F283" s="76">
        <f>SUM(F284)</f>
        <v>10.8</v>
      </c>
      <c r="G283" s="36">
        <f>SUM(G284)</f>
        <v>10.8</v>
      </c>
      <c r="H283" s="36">
        <f>SUM(H284)</f>
        <v>0</v>
      </c>
      <c r="I283" s="36">
        <f>SUM(I284)</f>
        <v>0</v>
      </c>
      <c r="J283" s="12"/>
    </row>
    <row r="284" spans="1:10" s="4" customFormat="1" ht="30" customHeight="1" x14ac:dyDescent="0.2">
      <c r="A284" s="32">
        <v>276</v>
      </c>
      <c r="B284" s="37">
        <v>709</v>
      </c>
      <c r="C284" s="38" t="s">
        <v>181</v>
      </c>
      <c r="D284" s="38" t="s">
        <v>56</v>
      </c>
      <c r="E284" s="39" t="s">
        <v>173</v>
      </c>
      <c r="F284" s="95">
        <v>10.8</v>
      </c>
      <c r="G284" s="40">
        <v>10.8</v>
      </c>
      <c r="H284" s="40">
        <v>0</v>
      </c>
      <c r="I284" s="40">
        <f>H284/G284*100</f>
        <v>0</v>
      </c>
      <c r="J284" s="12"/>
    </row>
    <row r="285" spans="1:10" s="4" customFormat="1" ht="35.25" customHeight="1" x14ac:dyDescent="0.2">
      <c r="A285" s="32">
        <v>277</v>
      </c>
      <c r="B285" s="33">
        <v>709</v>
      </c>
      <c r="C285" s="34" t="s">
        <v>182</v>
      </c>
      <c r="D285" s="34"/>
      <c r="E285" s="54" t="s">
        <v>179</v>
      </c>
      <c r="F285" s="76">
        <f>SUM(F286)</f>
        <v>10</v>
      </c>
      <c r="G285" s="36">
        <f>SUM(G286)</f>
        <v>10</v>
      </c>
      <c r="H285" s="36">
        <f>SUM(H286)</f>
        <v>0</v>
      </c>
      <c r="I285" s="36">
        <f>SUM(I286)</f>
        <v>0</v>
      </c>
      <c r="J285" s="12"/>
    </row>
    <row r="286" spans="1:10" s="4" customFormat="1" ht="36" customHeight="1" x14ac:dyDescent="0.2">
      <c r="A286" s="32">
        <v>278</v>
      </c>
      <c r="B286" s="37">
        <v>709</v>
      </c>
      <c r="C286" s="38" t="s">
        <v>182</v>
      </c>
      <c r="D286" s="38" t="s">
        <v>56</v>
      </c>
      <c r="E286" s="39" t="s">
        <v>173</v>
      </c>
      <c r="F286" s="95">
        <v>10</v>
      </c>
      <c r="G286" s="40">
        <v>10</v>
      </c>
      <c r="H286" s="40">
        <v>0</v>
      </c>
      <c r="I286" s="40">
        <f>H286/G286*100</f>
        <v>0</v>
      </c>
      <c r="J286" s="12"/>
    </row>
    <row r="287" spans="1:10" s="4" customFormat="1" ht="60.75" customHeight="1" x14ac:dyDescent="0.2">
      <c r="A287" s="32">
        <v>279</v>
      </c>
      <c r="B287" s="33">
        <v>709</v>
      </c>
      <c r="C287" s="34" t="s">
        <v>183</v>
      </c>
      <c r="D287" s="34"/>
      <c r="E287" s="50" t="s">
        <v>375</v>
      </c>
      <c r="F287" s="76">
        <f>SUM(F288+F290)</f>
        <v>8.3000000000000007</v>
      </c>
      <c r="G287" s="36">
        <f>SUM(G288+G290)</f>
        <v>8.3000000000000007</v>
      </c>
      <c r="H287" s="36">
        <f>SUM(H288+H290)</f>
        <v>0</v>
      </c>
      <c r="I287" s="36">
        <f>H287/G287*100</f>
        <v>0</v>
      </c>
      <c r="J287" s="12"/>
    </row>
    <row r="288" spans="1:10" s="4" customFormat="1" ht="27.75" customHeight="1" x14ac:dyDescent="0.2">
      <c r="A288" s="32">
        <v>280</v>
      </c>
      <c r="B288" s="33">
        <v>709</v>
      </c>
      <c r="C288" s="34" t="s">
        <v>184</v>
      </c>
      <c r="D288" s="34"/>
      <c r="E288" s="54" t="s">
        <v>180</v>
      </c>
      <c r="F288" s="76">
        <f>SUM(F289)</f>
        <v>2.2999999999999998</v>
      </c>
      <c r="G288" s="36">
        <f>SUM(G289)</f>
        <v>2.2999999999999998</v>
      </c>
      <c r="H288" s="36">
        <f>SUM(H289)</f>
        <v>0</v>
      </c>
      <c r="I288" s="36">
        <f>SUM(I289)</f>
        <v>0</v>
      </c>
      <c r="J288" s="12"/>
    </row>
    <row r="289" spans="1:11" s="4" customFormat="1" ht="27.75" customHeight="1" x14ac:dyDescent="0.2">
      <c r="A289" s="32">
        <v>281</v>
      </c>
      <c r="B289" s="37">
        <v>709</v>
      </c>
      <c r="C289" s="38" t="s">
        <v>184</v>
      </c>
      <c r="D289" s="38" t="s">
        <v>56</v>
      </c>
      <c r="E289" s="39" t="s">
        <v>173</v>
      </c>
      <c r="F289" s="95">
        <v>2.2999999999999998</v>
      </c>
      <c r="G289" s="40">
        <v>2.2999999999999998</v>
      </c>
      <c r="H289" s="40">
        <v>0</v>
      </c>
      <c r="I289" s="40">
        <f>H289/G289*100</f>
        <v>0</v>
      </c>
      <c r="J289" s="12"/>
    </row>
    <row r="290" spans="1:11" s="4" customFormat="1" ht="54.75" customHeight="1" x14ac:dyDescent="0.2">
      <c r="A290" s="32">
        <v>282</v>
      </c>
      <c r="B290" s="33">
        <v>709</v>
      </c>
      <c r="C290" s="34" t="s">
        <v>186</v>
      </c>
      <c r="D290" s="34"/>
      <c r="E290" s="54" t="s">
        <v>185</v>
      </c>
      <c r="F290" s="76">
        <f>SUM(F291)</f>
        <v>6</v>
      </c>
      <c r="G290" s="36">
        <f>SUM(G291)</f>
        <v>6</v>
      </c>
      <c r="H290" s="36">
        <f>SUM(H291)</f>
        <v>0</v>
      </c>
      <c r="I290" s="36">
        <f>SUM(I291)</f>
        <v>0</v>
      </c>
      <c r="J290" s="12"/>
    </row>
    <row r="291" spans="1:11" s="4" customFormat="1" ht="27.75" customHeight="1" x14ac:dyDescent="0.2">
      <c r="A291" s="32">
        <v>283</v>
      </c>
      <c r="B291" s="37">
        <v>709</v>
      </c>
      <c r="C291" s="38" t="s">
        <v>186</v>
      </c>
      <c r="D291" s="38" t="s">
        <v>56</v>
      </c>
      <c r="E291" s="39" t="s">
        <v>173</v>
      </c>
      <c r="F291" s="95">
        <v>6</v>
      </c>
      <c r="G291" s="40">
        <v>6</v>
      </c>
      <c r="H291" s="40">
        <v>0</v>
      </c>
      <c r="I291" s="40">
        <f>H291/G291*100</f>
        <v>0</v>
      </c>
      <c r="J291" s="12"/>
    </row>
    <row r="292" spans="1:11" s="4" customFormat="1" ht="45" customHeight="1" x14ac:dyDescent="0.2">
      <c r="A292" s="32">
        <v>284</v>
      </c>
      <c r="B292" s="33">
        <v>709</v>
      </c>
      <c r="C292" s="34" t="s">
        <v>217</v>
      </c>
      <c r="D292" s="34"/>
      <c r="E292" s="31" t="s">
        <v>372</v>
      </c>
      <c r="F292" s="94">
        <f t="shared" ref="F292:I293" si="27">SUM(F293)</f>
        <v>5.0999999999999996</v>
      </c>
      <c r="G292" s="36">
        <f t="shared" si="27"/>
        <v>5.0999999999999996</v>
      </c>
      <c r="H292" s="36">
        <f t="shared" si="27"/>
        <v>0</v>
      </c>
      <c r="I292" s="36">
        <f t="shared" si="27"/>
        <v>0</v>
      </c>
      <c r="J292" s="12"/>
    </row>
    <row r="293" spans="1:11" s="4" customFormat="1" ht="51" customHeight="1" x14ac:dyDescent="0.2">
      <c r="A293" s="32">
        <v>285</v>
      </c>
      <c r="B293" s="33">
        <v>709</v>
      </c>
      <c r="C293" s="34" t="s">
        <v>192</v>
      </c>
      <c r="D293" s="34"/>
      <c r="E293" s="31" t="s">
        <v>193</v>
      </c>
      <c r="F293" s="94">
        <f t="shared" si="27"/>
        <v>5.0999999999999996</v>
      </c>
      <c r="G293" s="36">
        <f t="shared" si="27"/>
        <v>5.0999999999999996</v>
      </c>
      <c r="H293" s="36">
        <f t="shared" si="27"/>
        <v>0</v>
      </c>
      <c r="I293" s="36">
        <f t="shared" si="27"/>
        <v>0</v>
      </c>
      <c r="J293" s="12"/>
    </row>
    <row r="294" spans="1:11" s="4" customFormat="1" ht="27.75" customHeight="1" x14ac:dyDescent="0.2">
      <c r="A294" s="32">
        <v>286</v>
      </c>
      <c r="B294" s="37">
        <v>709</v>
      </c>
      <c r="C294" s="38" t="s">
        <v>192</v>
      </c>
      <c r="D294" s="38" t="s">
        <v>56</v>
      </c>
      <c r="E294" s="39" t="s">
        <v>173</v>
      </c>
      <c r="F294" s="95">
        <v>5.0999999999999996</v>
      </c>
      <c r="G294" s="40">
        <v>5.0999999999999996</v>
      </c>
      <c r="H294" s="40">
        <v>0</v>
      </c>
      <c r="I294" s="40">
        <f>H294/G294*100</f>
        <v>0</v>
      </c>
      <c r="J294" s="12"/>
    </row>
    <row r="295" spans="1:11" s="4" customFormat="1" ht="42" customHeight="1" x14ac:dyDescent="0.2">
      <c r="A295" s="32">
        <v>287</v>
      </c>
      <c r="B295" s="33">
        <v>709</v>
      </c>
      <c r="C295" s="34" t="s">
        <v>233</v>
      </c>
      <c r="D295" s="34"/>
      <c r="E295" s="50" t="s">
        <v>231</v>
      </c>
      <c r="F295" s="76">
        <f t="shared" ref="F295:I296" si="28">SUM(F296)</f>
        <v>120</v>
      </c>
      <c r="G295" s="36">
        <f t="shared" si="28"/>
        <v>9.5</v>
      </c>
      <c r="H295" s="36">
        <f t="shared" si="28"/>
        <v>0</v>
      </c>
      <c r="I295" s="36">
        <f t="shared" si="28"/>
        <v>0</v>
      </c>
      <c r="J295" s="12"/>
    </row>
    <row r="296" spans="1:11" s="4" customFormat="1" ht="86.25" customHeight="1" x14ac:dyDescent="0.2">
      <c r="A296" s="32">
        <v>288</v>
      </c>
      <c r="B296" s="33">
        <v>709</v>
      </c>
      <c r="C296" s="34" t="s">
        <v>234</v>
      </c>
      <c r="D296" s="34"/>
      <c r="E296" s="54" t="s">
        <v>232</v>
      </c>
      <c r="F296" s="76">
        <f t="shared" si="28"/>
        <v>120</v>
      </c>
      <c r="G296" s="36">
        <f t="shared" si="28"/>
        <v>9.5</v>
      </c>
      <c r="H296" s="36">
        <f t="shared" si="28"/>
        <v>0</v>
      </c>
      <c r="I296" s="36">
        <f t="shared" si="28"/>
        <v>0</v>
      </c>
      <c r="J296" s="12"/>
    </row>
    <row r="297" spans="1:11" s="4" customFormat="1" ht="30.75" customHeight="1" x14ac:dyDescent="0.2">
      <c r="A297" s="32">
        <v>289</v>
      </c>
      <c r="B297" s="37">
        <v>709</v>
      </c>
      <c r="C297" s="38" t="s">
        <v>234</v>
      </c>
      <c r="D297" s="38" t="s">
        <v>56</v>
      </c>
      <c r="E297" s="39" t="s">
        <v>173</v>
      </c>
      <c r="F297" s="95">
        <v>120</v>
      </c>
      <c r="G297" s="40">
        <f>120-110.5</f>
        <v>9.5</v>
      </c>
      <c r="H297" s="40">
        <v>0</v>
      </c>
      <c r="I297" s="40">
        <f t="shared" ref="I297:I311" si="29">H297/G297*100</f>
        <v>0</v>
      </c>
      <c r="J297" s="12"/>
    </row>
    <row r="298" spans="1:11" s="4" customFormat="1" ht="27.75" customHeight="1" x14ac:dyDescent="0.2">
      <c r="A298" s="32">
        <v>290</v>
      </c>
      <c r="B298" s="33">
        <v>800</v>
      </c>
      <c r="C298" s="34"/>
      <c r="D298" s="34"/>
      <c r="E298" s="35" t="s">
        <v>34</v>
      </c>
      <c r="F298" s="94">
        <f>SUM(F299)</f>
        <v>34010.800000000003</v>
      </c>
      <c r="G298" s="36">
        <f>G299</f>
        <v>33975.899999999994</v>
      </c>
      <c r="H298" s="36">
        <f>SUM(H299)</f>
        <v>5840.1</v>
      </c>
      <c r="I298" s="36">
        <f t="shared" si="29"/>
        <v>17.188948637122202</v>
      </c>
      <c r="J298" s="12"/>
    </row>
    <row r="299" spans="1:11" s="4" customFormat="1" ht="21.75" customHeight="1" x14ac:dyDescent="0.2">
      <c r="A299" s="32">
        <v>291</v>
      </c>
      <c r="B299" s="33">
        <v>801</v>
      </c>
      <c r="C299" s="34"/>
      <c r="D299" s="34"/>
      <c r="E299" s="31" t="s">
        <v>22</v>
      </c>
      <c r="F299" s="94">
        <f>SUM(F300)</f>
        <v>34010.800000000003</v>
      </c>
      <c r="G299" s="36">
        <f>SUM(G300)</f>
        <v>33975.899999999994</v>
      </c>
      <c r="H299" s="36">
        <f>SUM(H300)</f>
        <v>5840.1</v>
      </c>
      <c r="I299" s="36">
        <f t="shared" si="29"/>
        <v>17.188948637122202</v>
      </c>
      <c r="J299" s="12"/>
    </row>
    <row r="300" spans="1:11" s="4" customFormat="1" ht="42.75" customHeight="1" x14ac:dyDescent="0.2">
      <c r="A300" s="32">
        <v>292</v>
      </c>
      <c r="B300" s="33">
        <v>801</v>
      </c>
      <c r="C300" s="34" t="s">
        <v>145</v>
      </c>
      <c r="D300" s="38"/>
      <c r="E300" s="31" t="s">
        <v>223</v>
      </c>
      <c r="F300" s="94">
        <f>SUM(F301+F305+F308+F312+F314+F316)</f>
        <v>34010.800000000003</v>
      </c>
      <c r="G300" s="36">
        <f>SUM(G301+G305+G308+G312+G314+G316)</f>
        <v>33975.899999999994</v>
      </c>
      <c r="H300" s="36">
        <f>SUM(H301+H305+H308+H312+H314+H316)</f>
        <v>5840.1</v>
      </c>
      <c r="I300" s="36">
        <f t="shared" si="29"/>
        <v>17.188948637122202</v>
      </c>
      <c r="J300" s="12"/>
    </row>
    <row r="301" spans="1:11" ht="27.75" customHeight="1" x14ac:dyDescent="0.2">
      <c r="A301" s="32">
        <v>293</v>
      </c>
      <c r="B301" s="33">
        <v>801</v>
      </c>
      <c r="C301" s="34" t="s">
        <v>146</v>
      </c>
      <c r="D301" s="34"/>
      <c r="E301" s="31" t="s">
        <v>78</v>
      </c>
      <c r="F301" s="94">
        <f>SUM(F302:F304)</f>
        <v>15965</v>
      </c>
      <c r="G301" s="36">
        <f>SUM(G302:G304)</f>
        <v>15965</v>
      </c>
      <c r="H301" s="36">
        <f>SUM(H302:H304)</f>
        <v>2861.8</v>
      </c>
      <c r="I301" s="36">
        <f t="shared" si="29"/>
        <v>17.925461948011275</v>
      </c>
      <c r="J301" s="11">
        <v>21165</v>
      </c>
      <c r="K301" s="4"/>
    </row>
    <row r="302" spans="1:11" s="5" customFormat="1" ht="19.5" customHeight="1" x14ac:dyDescent="0.2">
      <c r="A302" s="32">
        <v>294</v>
      </c>
      <c r="B302" s="37">
        <v>801</v>
      </c>
      <c r="C302" s="38" t="s">
        <v>146</v>
      </c>
      <c r="D302" s="38" t="s">
        <v>38</v>
      </c>
      <c r="E302" s="39" t="s">
        <v>39</v>
      </c>
      <c r="F302" s="95">
        <v>12179.8</v>
      </c>
      <c r="G302" s="40">
        <v>12179.8</v>
      </c>
      <c r="H302" s="40">
        <v>1952.4</v>
      </c>
      <c r="I302" s="40">
        <f t="shared" si="29"/>
        <v>16.02981986567924</v>
      </c>
      <c r="J302" s="10"/>
      <c r="K302"/>
    </row>
    <row r="303" spans="1:11" ht="30" customHeight="1" x14ac:dyDescent="0.2">
      <c r="A303" s="32">
        <v>295</v>
      </c>
      <c r="B303" s="37">
        <v>801</v>
      </c>
      <c r="C303" s="38" t="s">
        <v>146</v>
      </c>
      <c r="D303" s="38" t="s">
        <v>56</v>
      </c>
      <c r="E303" s="39" t="s">
        <v>173</v>
      </c>
      <c r="F303" s="95">
        <v>3685.2</v>
      </c>
      <c r="G303" s="40">
        <v>3685.2</v>
      </c>
      <c r="H303" s="40">
        <v>902.7</v>
      </c>
      <c r="I303" s="40">
        <f t="shared" si="29"/>
        <v>24.495278410941062</v>
      </c>
      <c r="J303" s="10" t="e">
        <f>#REF!+J304+#REF!+#REF!+#REF!</f>
        <v>#REF!</v>
      </c>
      <c r="K303" s="5"/>
    </row>
    <row r="304" spans="1:11" ht="26.25" customHeight="1" x14ac:dyDescent="0.2">
      <c r="A304" s="32">
        <v>296</v>
      </c>
      <c r="B304" s="37">
        <v>801</v>
      </c>
      <c r="C304" s="38" t="s">
        <v>146</v>
      </c>
      <c r="D304" s="38" t="s">
        <v>170</v>
      </c>
      <c r="E304" s="39" t="s">
        <v>171</v>
      </c>
      <c r="F304" s="95">
        <v>100</v>
      </c>
      <c r="G304" s="40">
        <v>100</v>
      </c>
      <c r="H304" s="40">
        <v>6.7</v>
      </c>
      <c r="I304" s="40">
        <f t="shared" si="29"/>
        <v>6.7</v>
      </c>
      <c r="J304" s="10" t="e">
        <f>#REF!+#REF!</f>
        <v>#REF!</v>
      </c>
    </row>
    <row r="305" spans="1:11" ht="41.25" customHeight="1" x14ac:dyDescent="0.2">
      <c r="A305" s="32">
        <v>297</v>
      </c>
      <c r="B305" s="64">
        <v>801</v>
      </c>
      <c r="C305" s="65" t="s">
        <v>147</v>
      </c>
      <c r="D305" s="65"/>
      <c r="E305" s="66" t="s">
        <v>79</v>
      </c>
      <c r="F305" s="99">
        <f>SUM(F306:F307)</f>
        <v>4507.8</v>
      </c>
      <c r="G305" s="67">
        <f>SUM(G306:G307)</f>
        <v>4507.8</v>
      </c>
      <c r="H305" s="67">
        <f>SUM(H306:H307)</f>
        <v>658.19999999999993</v>
      </c>
      <c r="I305" s="67">
        <f t="shared" si="29"/>
        <v>14.601357646745639</v>
      </c>
      <c r="J305" s="10"/>
    </row>
    <row r="306" spans="1:11" ht="27.75" customHeight="1" x14ac:dyDescent="0.2">
      <c r="A306" s="32">
        <v>298</v>
      </c>
      <c r="B306" s="37">
        <v>801</v>
      </c>
      <c r="C306" s="38" t="s">
        <v>147</v>
      </c>
      <c r="D306" s="38" t="s">
        <v>38</v>
      </c>
      <c r="E306" s="39" t="s">
        <v>39</v>
      </c>
      <c r="F306" s="95">
        <v>3762.1</v>
      </c>
      <c r="G306" s="40">
        <v>3762.1</v>
      </c>
      <c r="H306" s="40">
        <v>571.29999999999995</v>
      </c>
      <c r="I306" s="40">
        <f t="shared" si="29"/>
        <v>15.185667579277531</v>
      </c>
      <c r="J306" s="10"/>
    </row>
    <row r="307" spans="1:11" ht="30.75" customHeight="1" x14ac:dyDescent="0.2">
      <c r="A307" s="32">
        <v>299</v>
      </c>
      <c r="B307" s="37">
        <v>801</v>
      </c>
      <c r="C307" s="38" t="s">
        <v>147</v>
      </c>
      <c r="D307" s="38" t="s">
        <v>56</v>
      </c>
      <c r="E307" s="39" t="s">
        <v>173</v>
      </c>
      <c r="F307" s="95">
        <v>745.7</v>
      </c>
      <c r="G307" s="40">
        <v>745.7</v>
      </c>
      <c r="H307" s="40">
        <v>86.9</v>
      </c>
      <c r="I307" s="40">
        <f t="shared" si="29"/>
        <v>11.653479951723213</v>
      </c>
      <c r="J307" s="10"/>
    </row>
    <row r="308" spans="1:11" ht="43.5" customHeight="1" x14ac:dyDescent="0.2">
      <c r="A308" s="32">
        <v>300</v>
      </c>
      <c r="B308" s="33">
        <v>801</v>
      </c>
      <c r="C308" s="34" t="s">
        <v>148</v>
      </c>
      <c r="D308" s="38"/>
      <c r="E308" s="31" t="s">
        <v>80</v>
      </c>
      <c r="F308" s="94">
        <f>SUM(F309:F311)</f>
        <v>6294.2</v>
      </c>
      <c r="G308" s="36">
        <f>SUM(G309:G311)</f>
        <v>6294.2</v>
      </c>
      <c r="H308" s="36">
        <f>SUM(H309:H311)</f>
        <v>855.8</v>
      </c>
      <c r="I308" s="36">
        <f t="shared" si="29"/>
        <v>13.596644529884655</v>
      </c>
      <c r="J308" s="13"/>
      <c r="K308" s="4"/>
    </row>
    <row r="309" spans="1:11" ht="24.75" customHeight="1" x14ac:dyDescent="0.2">
      <c r="A309" s="32">
        <v>301</v>
      </c>
      <c r="B309" s="37">
        <v>801</v>
      </c>
      <c r="C309" s="38" t="s">
        <v>148</v>
      </c>
      <c r="D309" s="38" t="s">
        <v>38</v>
      </c>
      <c r="E309" s="39" t="s">
        <v>60</v>
      </c>
      <c r="F309" s="95">
        <v>2562.1</v>
      </c>
      <c r="G309" s="40">
        <v>2562.1</v>
      </c>
      <c r="H309" s="40">
        <v>531</v>
      </c>
      <c r="I309" s="40">
        <f t="shared" si="29"/>
        <v>20.725186370555406</v>
      </c>
      <c r="J309" s="13"/>
    </row>
    <row r="310" spans="1:11" ht="31.5" customHeight="1" x14ac:dyDescent="0.2">
      <c r="A310" s="32">
        <v>302</v>
      </c>
      <c r="B310" s="37">
        <v>801</v>
      </c>
      <c r="C310" s="38" t="s">
        <v>148</v>
      </c>
      <c r="D310" s="38" t="s">
        <v>56</v>
      </c>
      <c r="E310" s="39" t="s">
        <v>173</v>
      </c>
      <c r="F310" s="95">
        <v>3730.1</v>
      </c>
      <c r="G310" s="40">
        <v>3730.1</v>
      </c>
      <c r="H310" s="40">
        <v>324.8</v>
      </c>
      <c r="I310" s="40">
        <f t="shared" si="29"/>
        <v>8.7075413527787475</v>
      </c>
      <c r="J310" s="13"/>
    </row>
    <row r="311" spans="1:11" s="4" customFormat="1" ht="25.5" customHeight="1" x14ac:dyDescent="0.2">
      <c r="A311" s="32">
        <v>303</v>
      </c>
      <c r="B311" s="37">
        <v>801</v>
      </c>
      <c r="C311" s="38" t="s">
        <v>148</v>
      </c>
      <c r="D311" s="38" t="s">
        <v>170</v>
      </c>
      <c r="E311" s="39" t="s">
        <v>288</v>
      </c>
      <c r="F311" s="95">
        <v>2</v>
      </c>
      <c r="G311" s="40">
        <v>2</v>
      </c>
      <c r="H311" s="40">
        <v>0</v>
      </c>
      <c r="I311" s="40">
        <f t="shared" si="29"/>
        <v>0</v>
      </c>
      <c r="J311" s="16"/>
      <c r="K311"/>
    </row>
    <row r="312" spans="1:11" s="4" customFormat="1" ht="42.75" customHeight="1" x14ac:dyDescent="0.2">
      <c r="A312" s="32">
        <v>304</v>
      </c>
      <c r="B312" s="33">
        <v>801</v>
      </c>
      <c r="C312" s="34" t="s">
        <v>149</v>
      </c>
      <c r="D312" s="38"/>
      <c r="E312" s="31" t="s">
        <v>81</v>
      </c>
      <c r="F312" s="94">
        <f>SUM(F313)</f>
        <v>286</v>
      </c>
      <c r="G312" s="36">
        <f>G313</f>
        <v>262.10000000000002</v>
      </c>
      <c r="H312" s="36">
        <f>SUM(H313)</f>
        <v>45.7</v>
      </c>
      <c r="I312" s="36">
        <f>I313</f>
        <v>17.436093094238839</v>
      </c>
      <c r="J312" s="16"/>
    </row>
    <row r="313" spans="1:11" s="4" customFormat="1" ht="30" customHeight="1" x14ac:dyDescent="0.2">
      <c r="A313" s="32">
        <v>305</v>
      </c>
      <c r="B313" s="37">
        <v>801</v>
      </c>
      <c r="C313" s="38" t="s">
        <v>149</v>
      </c>
      <c r="D313" s="38" t="s">
        <v>56</v>
      </c>
      <c r="E313" s="39" t="s">
        <v>173</v>
      </c>
      <c r="F313" s="95">
        <v>286</v>
      </c>
      <c r="G313" s="40">
        <f>286-23.9</f>
        <v>262.10000000000002</v>
      </c>
      <c r="H313" s="40">
        <v>45.7</v>
      </c>
      <c r="I313" s="40">
        <f>H313/G313*100</f>
        <v>17.436093094238839</v>
      </c>
      <c r="J313" s="16"/>
    </row>
    <row r="314" spans="1:11" s="4" customFormat="1" ht="21.75" customHeight="1" x14ac:dyDescent="0.2">
      <c r="A314" s="79">
        <v>306</v>
      </c>
      <c r="B314" s="33">
        <v>801</v>
      </c>
      <c r="C314" s="34" t="s">
        <v>150</v>
      </c>
      <c r="D314" s="38"/>
      <c r="E314" s="31" t="s">
        <v>82</v>
      </c>
      <c r="F314" s="94">
        <f>SUM(F315)</f>
        <v>645.79999999999995</v>
      </c>
      <c r="G314" s="36">
        <f>G315</f>
        <v>634.79999999999995</v>
      </c>
      <c r="H314" s="36">
        <f>SUM(H315)</f>
        <v>47.8</v>
      </c>
      <c r="I314" s="36">
        <f>I315</f>
        <v>7.5299306868304976</v>
      </c>
      <c r="J314" s="16"/>
    </row>
    <row r="315" spans="1:11" s="4" customFormat="1" ht="30.75" customHeight="1" x14ac:dyDescent="0.2">
      <c r="A315" s="79">
        <v>307</v>
      </c>
      <c r="B315" s="37">
        <v>801</v>
      </c>
      <c r="C315" s="38" t="s">
        <v>150</v>
      </c>
      <c r="D315" s="38" t="s">
        <v>56</v>
      </c>
      <c r="E315" s="39" t="s">
        <v>173</v>
      </c>
      <c r="F315" s="95">
        <v>645.79999999999995</v>
      </c>
      <c r="G315" s="40">
        <f>645.8-11</f>
        <v>634.79999999999995</v>
      </c>
      <c r="H315" s="40">
        <v>47.8</v>
      </c>
      <c r="I315" s="40">
        <f>H315/G315*100</f>
        <v>7.5299306868304976</v>
      </c>
      <c r="J315" s="16"/>
    </row>
    <row r="316" spans="1:11" ht="30.75" customHeight="1" x14ac:dyDescent="0.2">
      <c r="A316" s="32">
        <v>308</v>
      </c>
      <c r="B316" s="33">
        <v>801</v>
      </c>
      <c r="C316" s="34" t="s">
        <v>196</v>
      </c>
      <c r="D316" s="34"/>
      <c r="E316" s="31" t="s">
        <v>197</v>
      </c>
      <c r="F316" s="94">
        <f>SUM(F317)</f>
        <v>6312</v>
      </c>
      <c r="G316" s="36">
        <f>SUM(G317)</f>
        <v>6312</v>
      </c>
      <c r="H316" s="36">
        <f>SUM(H317)</f>
        <v>1370.8</v>
      </c>
      <c r="I316" s="36">
        <f>SUM(I317)</f>
        <v>21.717363751584283</v>
      </c>
      <c r="J316" s="10" t="e">
        <f>#REF!+J317+#REF!+#REF!</f>
        <v>#REF!</v>
      </c>
      <c r="K316" s="4"/>
    </row>
    <row r="317" spans="1:11" ht="24.75" customHeight="1" x14ac:dyDescent="0.2">
      <c r="A317" s="32">
        <v>309</v>
      </c>
      <c r="B317" s="37">
        <v>801</v>
      </c>
      <c r="C317" s="38" t="s">
        <v>196</v>
      </c>
      <c r="D317" s="38" t="s">
        <v>38</v>
      </c>
      <c r="E317" s="39" t="s">
        <v>60</v>
      </c>
      <c r="F317" s="95">
        <v>6312</v>
      </c>
      <c r="G317" s="40">
        <v>6312</v>
      </c>
      <c r="H317" s="40">
        <v>1370.8</v>
      </c>
      <c r="I317" s="40">
        <f>H317/G317*100</f>
        <v>21.717363751584283</v>
      </c>
      <c r="J317" s="10" t="e">
        <f>J318</f>
        <v>#REF!</v>
      </c>
    </row>
    <row r="318" spans="1:11" ht="25.5" customHeight="1" x14ac:dyDescent="0.2">
      <c r="A318" s="32">
        <v>310</v>
      </c>
      <c r="B318" s="33">
        <v>1000</v>
      </c>
      <c r="C318" s="34"/>
      <c r="D318" s="34"/>
      <c r="E318" s="35" t="s">
        <v>23</v>
      </c>
      <c r="F318" s="94">
        <f>SUM(F319+F323+F354+F362)</f>
        <v>31030.399999999998</v>
      </c>
      <c r="G318" s="36">
        <f>SUM(G319+G323+G354+G362)</f>
        <v>31124.899999999998</v>
      </c>
      <c r="H318" s="36">
        <f>SUM(H319+H323+H354+H362)</f>
        <v>9349.4000000000015</v>
      </c>
      <c r="I318" s="36">
        <f>H318/G318*100</f>
        <v>30.038329440415879</v>
      </c>
      <c r="J318" s="10" t="e">
        <f>#REF!</f>
        <v>#REF!</v>
      </c>
    </row>
    <row r="319" spans="1:11" ht="24.75" customHeight="1" x14ac:dyDescent="0.2">
      <c r="A319" s="32">
        <v>311</v>
      </c>
      <c r="B319" s="33">
        <v>1001</v>
      </c>
      <c r="C319" s="34"/>
      <c r="D319" s="34"/>
      <c r="E319" s="31" t="s">
        <v>28</v>
      </c>
      <c r="F319" s="94">
        <f>SUM(F320)</f>
        <v>2850.6</v>
      </c>
      <c r="G319" s="36">
        <f>SUM(G320)</f>
        <v>2850.6</v>
      </c>
      <c r="H319" s="36">
        <f>SUM(H320)</f>
        <v>562.20000000000005</v>
      </c>
      <c r="I319" s="36">
        <f>H319/G319*100</f>
        <v>19.722163754998949</v>
      </c>
      <c r="J319" s="10"/>
    </row>
    <row r="320" spans="1:11" ht="44.25" customHeight="1" x14ac:dyDescent="0.2">
      <c r="A320" s="32">
        <v>312</v>
      </c>
      <c r="B320" s="33">
        <v>1001</v>
      </c>
      <c r="C320" s="34" t="s">
        <v>107</v>
      </c>
      <c r="D320" s="34"/>
      <c r="E320" s="31" t="s">
        <v>317</v>
      </c>
      <c r="F320" s="94">
        <f>SUM(F321)</f>
        <v>2850.6</v>
      </c>
      <c r="G320" s="36">
        <f>G321</f>
        <v>2850.6</v>
      </c>
      <c r="H320" s="36">
        <f>SUM(H321)</f>
        <v>562.20000000000005</v>
      </c>
      <c r="I320" s="36">
        <f>I321</f>
        <v>19.722163754998949</v>
      </c>
      <c r="J320" s="10"/>
    </row>
    <row r="321" spans="1:11" ht="67.5" customHeight="1" x14ac:dyDescent="0.2">
      <c r="A321" s="32">
        <v>313</v>
      </c>
      <c r="B321" s="33">
        <v>1001</v>
      </c>
      <c r="C321" s="34" t="s">
        <v>151</v>
      </c>
      <c r="D321" s="34"/>
      <c r="E321" s="48" t="s">
        <v>83</v>
      </c>
      <c r="F321" s="96">
        <f>SUM(F322)</f>
        <v>2850.6</v>
      </c>
      <c r="G321" s="36">
        <f>G322</f>
        <v>2850.6</v>
      </c>
      <c r="H321" s="36">
        <f>SUM(H322)</f>
        <v>562.20000000000005</v>
      </c>
      <c r="I321" s="36">
        <f>I322</f>
        <v>19.722163754998949</v>
      </c>
      <c r="J321" s="11"/>
    </row>
    <row r="322" spans="1:11" ht="30.75" customHeight="1" x14ac:dyDescent="0.2">
      <c r="A322" s="32">
        <v>314</v>
      </c>
      <c r="B322" s="37">
        <v>1001</v>
      </c>
      <c r="C322" s="38" t="s">
        <v>151</v>
      </c>
      <c r="D322" s="56" t="s">
        <v>42</v>
      </c>
      <c r="E322" s="39" t="s">
        <v>43</v>
      </c>
      <c r="F322" s="95">
        <v>2850.6</v>
      </c>
      <c r="G322" s="40">
        <v>2850.6</v>
      </c>
      <c r="H322" s="40">
        <v>562.20000000000005</v>
      </c>
      <c r="I322" s="40">
        <f t="shared" ref="I322:I333" si="30">H322/G322*100</f>
        <v>19.722163754998949</v>
      </c>
      <c r="J322" s="10" t="e">
        <f>#REF!</f>
        <v>#REF!</v>
      </c>
    </row>
    <row r="323" spans="1:11" ht="26.25" customHeight="1" x14ac:dyDescent="0.2">
      <c r="A323" s="32">
        <v>315</v>
      </c>
      <c r="B323" s="33">
        <v>1003</v>
      </c>
      <c r="C323" s="34"/>
      <c r="D323" s="34"/>
      <c r="E323" s="31" t="s">
        <v>25</v>
      </c>
      <c r="F323" s="94">
        <f>SUM(F324+F336+F339+F342+F346+F349)</f>
        <v>25953.8</v>
      </c>
      <c r="G323" s="36">
        <f>SUM(G324+G336+G339+G342+G346+G349)</f>
        <v>24704.5</v>
      </c>
      <c r="H323" s="36">
        <f>SUM(H324+H336+H339+H342+H346+H349)</f>
        <v>8285.7000000000007</v>
      </c>
      <c r="I323" s="36">
        <f t="shared" si="30"/>
        <v>33.539233742840374</v>
      </c>
      <c r="J323" s="10"/>
    </row>
    <row r="324" spans="1:11" s="4" customFormat="1" ht="50.25" customHeight="1" x14ac:dyDescent="0.2">
      <c r="A324" s="32">
        <v>316</v>
      </c>
      <c r="B324" s="33">
        <v>1003</v>
      </c>
      <c r="C324" s="34" t="s">
        <v>152</v>
      </c>
      <c r="D324" s="34"/>
      <c r="E324" s="66" t="s">
        <v>376</v>
      </c>
      <c r="F324" s="99">
        <f>SUM(F325+F328+F331)</f>
        <v>24363.4</v>
      </c>
      <c r="G324" s="36">
        <f>SUM(G325+G328+G331+G334)</f>
        <v>24370.7</v>
      </c>
      <c r="H324" s="36">
        <f>SUM(H325+H328+H331+H334)</f>
        <v>8208.4</v>
      </c>
      <c r="I324" s="36">
        <f t="shared" si="30"/>
        <v>33.681428929000809</v>
      </c>
      <c r="J324" s="12"/>
      <c r="K324"/>
    </row>
    <row r="325" spans="1:11" ht="124.5" customHeight="1" x14ac:dyDescent="0.2">
      <c r="A325" s="32">
        <v>317</v>
      </c>
      <c r="B325" s="33">
        <v>1003</v>
      </c>
      <c r="C325" s="34" t="s">
        <v>278</v>
      </c>
      <c r="D325" s="38"/>
      <c r="E325" s="31" t="s">
        <v>85</v>
      </c>
      <c r="F325" s="94">
        <f>SUM(F326:F327)</f>
        <v>3654</v>
      </c>
      <c r="G325" s="36">
        <f>SUM(G326:G327)</f>
        <v>3654</v>
      </c>
      <c r="H325" s="36">
        <f>SUM(H326:H327)</f>
        <v>736.6</v>
      </c>
      <c r="I325" s="36">
        <f t="shared" si="30"/>
        <v>20.158730158730158</v>
      </c>
      <c r="J325" s="10" t="e">
        <f>J326+#REF!</f>
        <v>#REF!</v>
      </c>
      <c r="K325" s="5"/>
    </row>
    <row r="326" spans="1:11" s="4" customFormat="1" ht="29.25" customHeight="1" x14ac:dyDescent="0.2">
      <c r="A326" s="32">
        <v>318</v>
      </c>
      <c r="B326" s="37">
        <v>1003</v>
      </c>
      <c r="C326" s="38" t="s">
        <v>278</v>
      </c>
      <c r="D326" s="38" t="s">
        <v>56</v>
      </c>
      <c r="E326" s="39" t="s">
        <v>173</v>
      </c>
      <c r="F326" s="95">
        <v>54</v>
      </c>
      <c r="G326" s="40">
        <v>54</v>
      </c>
      <c r="H326" s="40">
        <v>8.6</v>
      </c>
      <c r="I326" s="40">
        <f t="shared" si="30"/>
        <v>15.925925925925924</v>
      </c>
      <c r="J326" s="12" t="e">
        <f>#REF!</f>
        <v>#REF!</v>
      </c>
      <c r="K326"/>
    </row>
    <row r="327" spans="1:11" s="5" customFormat="1" ht="27.75" customHeight="1" x14ac:dyDescent="0.2">
      <c r="A327" s="32">
        <v>319</v>
      </c>
      <c r="B327" s="37">
        <v>1003</v>
      </c>
      <c r="C327" s="38" t="s">
        <v>278</v>
      </c>
      <c r="D327" s="38" t="s">
        <v>40</v>
      </c>
      <c r="E327" s="39" t="s">
        <v>41</v>
      </c>
      <c r="F327" s="95">
        <v>3600</v>
      </c>
      <c r="G327" s="40">
        <v>3600</v>
      </c>
      <c r="H327" s="40">
        <v>728</v>
      </c>
      <c r="I327" s="40">
        <f t="shared" si="30"/>
        <v>20.222222222222221</v>
      </c>
      <c r="J327" s="10"/>
      <c r="K327" s="4"/>
    </row>
    <row r="328" spans="1:11" s="5" customFormat="1" ht="125.25" customHeight="1" x14ac:dyDescent="0.2">
      <c r="A328" s="32">
        <v>320</v>
      </c>
      <c r="B328" s="33">
        <v>1003</v>
      </c>
      <c r="C328" s="34" t="s">
        <v>153</v>
      </c>
      <c r="D328" s="38"/>
      <c r="E328" s="31" t="s">
        <v>84</v>
      </c>
      <c r="F328" s="94">
        <f>SUM(F329:F330)</f>
        <v>2439.4</v>
      </c>
      <c r="G328" s="36">
        <f>SUM(G329:G330)</f>
        <v>2439.4</v>
      </c>
      <c r="H328" s="36">
        <f>SUM(H329:H330)</f>
        <v>714.69999999999993</v>
      </c>
      <c r="I328" s="36">
        <f t="shared" si="30"/>
        <v>29.298188079035825</v>
      </c>
      <c r="J328" s="10"/>
    </row>
    <row r="329" spans="1:11" s="5" customFormat="1" ht="30" customHeight="1" x14ac:dyDescent="0.2">
      <c r="A329" s="32">
        <v>321</v>
      </c>
      <c r="B329" s="37">
        <v>1003</v>
      </c>
      <c r="C329" s="38" t="s">
        <v>153</v>
      </c>
      <c r="D329" s="38" t="s">
        <v>56</v>
      </c>
      <c r="E329" s="39" t="s">
        <v>173</v>
      </c>
      <c r="F329" s="95">
        <v>39.4</v>
      </c>
      <c r="G329" s="40">
        <v>39.4</v>
      </c>
      <c r="H329" s="40">
        <v>8.4</v>
      </c>
      <c r="I329" s="40">
        <f t="shared" si="30"/>
        <v>21.319796954314725</v>
      </c>
      <c r="J329" s="10"/>
    </row>
    <row r="330" spans="1:11" s="5" customFormat="1" ht="23.25" customHeight="1" x14ac:dyDescent="0.2">
      <c r="A330" s="32">
        <v>322</v>
      </c>
      <c r="B330" s="37">
        <v>1003</v>
      </c>
      <c r="C330" s="38" t="s">
        <v>153</v>
      </c>
      <c r="D330" s="38" t="s">
        <v>42</v>
      </c>
      <c r="E330" s="39" t="s">
        <v>289</v>
      </c>
      <c r="F330" s="95">
        <v>2400</v>
      </c>
      <c r="G330" s="40">
        <v>2400</v>
      </c>
      <c r="H330" s="40">
        <v>706.3</v>
      </c>
      <c r="I330" s="40">
        <f t="shared" si="30"/>
        <v>29.429166666666667</v>
      </c>
      <c r="J330" s="10"/>
    </row>
    <row r="331" spans="1:11" ht="129" customHeight="1" x14ac:dyDescent="0.2">
      <c r="A331" s="32">
        <v>323</v>
      </c>
      <c r="B331" s="33">
        <v>1003</v>
      </c>
      <c r="C331" s="34" t="s">
        <v>279</v>
      </c>
      <c r="D331" s="38"/>
      <c r="E331" s="31" t="s">
        <v>86</v>
      </c>
      <c r="F331" s="94">
        <f>SUM(F332:F333)</f>
        <v>18270</v>
      </c>
      <c r="G331" s="36">
        <f>SUM(G332:G333)</f>
        <v>18270</v>
      </c>
      <c r="H331" s="36">
        <f>SUM(H332:H333)</f>
        <v>6755.8</v>
      </c>
      <c r="I331" s="36">
        <f t="shared" si="30"/>
        <v>36.977558839627804</v>
      </c>
      <c r="J331" s="11"/>
      <c r="K331" s="5"/>
    </row>
    <row r="332" spans="1:11" ht="28.5" customHeight="1" x14ac:dyDescent="0.2">
      <c r="A332" s="32">
        <v>324</v>
      </c>
      <c r="B332" s="37">
        <v>1003</v>
      </c>
      <c r="C332" s="38" t="s">
        <v>279</v>
      </c>
      <c r="D332" s="38" t="s">
        <v>56</v>
      </c>
      <c r="E332" s="39" t="s">
        <v>173</v>
      </c>
      <c r="F332" s="95">
        <v>270</v>
      </c>
      <c r="G332" s="40">
        <v>270</v>
      </c>
      <c r="H332" s="40">
        <v>85.2</v>
      </c>
      <c r="I332" s="40">
        <f t="shared" si="30"/>
        <v>31.555555555555557</v>
      </c>
      <c r="J332" s="10"/>
    </row>
    <row r="333" spans="1:11" s="5" customFormat="1" ht="26.25" customHeight="1" x14ac:dyDescent="0.2">
      <c r="A333" s="32">
        <v>325</v>
      </c>
      <c r="B333" s="37">
        <v>1003</v>
      </c>
      <c r="C333" s="38" t="s">
        <v>279</v>
      </c>
      <c r="D333" s="38" t="s">
        <v>40</v>
      </c>
      <c r="E333" s="39" t="s">
        <v>41</v>
      </c>
      <c r="F333" s="95">
        <v>18000</v>
      </c>
      <c r="G333" s="40">
        <v>18000</v>
      </c>
      <c r="H333" s="40">
        <v>6670.6</v>
      </c>
      <c r="I333" s="40">
        <f t="shared" si="30"/>
        <v>37.058888888888895</v>
      </c>
      <c r="J333" s="10"/>
      <c r="K333"/>
    </row>
    <row r="334" spans="1:11" s="5" customFormat="1" ht="74.25" customHeight="1" x14ac:dyDescent="0.2">
      <c r="A334" s="32">
        <v>326</v>
      </c>
      <c r="B334" s="33">
        <v>1003</v>
      </c>
      <c r="C334" s="87" t="s">
        <v>390</v>
      </c>
      <c r="D334" s="34"/>
      <c r="E334" s="31" t="s">
        <v>389</v>
      </c>
      <c r="F334" s="94">
        <f>SUM(F335)</f>
        <v>0</v>
      </c>
      <c r="G334" s="36">
        <f>SUM(G335)</f>
        <v>7.3</v>
      </c>
      <c r="H334" s="36">
        <f>SUM(H335)</f>
        <v>1.3</v>
      </c>
      <c r="I334" s="36">
        <f>SUM(I335)</f>
        <v>17.808219178082194</v>
      </c>
      <c r="J334" s="10"/>
      <c r="K334"/>
    </row>
    <row r="335" spans="1:11" s="5" customFormat="1" ht="26.25" customHeight="1" x14ac:dyDescent="0.2">
      <c r="A335" s="32">
        <v>327</v>
      </c>
      <c r="B335" s="37">
        <v>1003</v>
      </c>
      <c r="C335" s="88" t="s">
        <v>390</v>
      </c>
      <c r="D335" s="38" t="s">
        <v>42</v>
      </c>
      <c r="E335" s="39" t="s">
        <v>289</v>
      </c>
      <c r="F335" s="95">
        <v>0</v>
      </c>
      <c r="G335" s="40">
        <v>7.3</v>
      </c>
      <c r="H335" s="40">
        <v>1.3</v>
      </c>
      <c r="I335" s="40">
        <f>H335/G335*100</f>
        <v>17.808219178082194</v>
      </c>
      <c r="J335" s="10"/>
      <c r="K335"/>
    </row>
    <row r="336" spans="1:11" s="5" customFormat="1" ht="45" customHeight="1" x14ac:dyDescent="0.2">
      <c r="A336" s="32">
        <v>328</v>
      </c>
      <c r="B336" s="33">
        <v>1003</v>
      </c>
      <c r="C336" s="34" t="s">
        <v>154</v>
      </c>
      <c r="D336" s="38"/>
      <c r="E336" s="31" t="s">
        <v>377</v>
      </c>
      <c r="F336" s="94">
        <f t="shared" ref="F336:H337" si="31">SUM(F337)</f>
        <v>8.5</v>
      </c>
      <c r="G336" s="36">
        <f t="shared" si="31"/>
        <v>8.5</v>
      </c>
      <c r="H336" s="36">
        <f t="shared" si="31"/>
        <v>2.1</v>
      </c>
      <c r="I336" s="36">
        <f>H336/G336*100</f>
        <v>24.705882352941178</v>
      </c>
      <c r="J336" s="10"/>
    </row>
    <row r="337" spans="1:10" s="5" customFormat="1" ht="42" customHeight="1" x14ac:dyDescent="0.2">
      <c r="A337" s="32">
        <v>329</v>
      </c>
      <c r="B337" s="33">
        <v>1003</v>
      </c>
      <c r="C337" s="43" t="s">
        <v>287</v>
      </c>
      <c r="D337" s="38"/>
      <c r="E337" s="54" t="s">
        <v>261</v>
      </c>
      <c r="F337" s="76">
        <f t="shared" si="31"/>
        <v>8.5</v>
      </c>
      <c r="G337" s="36">
        <f t="shared" si="31"/>
        <v>8.5</v>
      </c>
      <c r="H337" s="36">
        <f t="shared" si="31"/>
        <v>2.1</v>
      </c>
      <c r="I337" s="36">
        <f>SUM(I338)</f>
        <v>24.705882352941178</v>
      </c>
      <c r="J337" s="10"/>
    </row>
    <row r="338" spans="1:10" s="5" customFormat="1" ht="25.5" customHeight="1" x14ac:dyDescent="0.2">
      <c r="A338" s="32">
        <v>330</v>
      </c>
      <c r="B338" s="37">
        <v>1003</v>
      </c>
      <c r="C338" s="56" t="s">
        <v>287</v>
      </c>
      <c r="D338" s="56" t="s">
        <v>40</v>
      </c>
      <c r="E338" s="39" t="s">
        <v>41</v>
      </c>
      <c r="F338" s="95">
        <v>8.5</v>
      </c>
      <c r="G338" s="40">
        <v>8.5</v>
      </c>
      <c r="H338" s="40">
        <v>2.1</v>
      </c>
      <c r="I338" s="40">
        <f>H338/G338*100</f>
        <v>24.705882352941178</v>
      </c>
      <c r="J338" s="10"/>
    </row>
    <row r="339" spans="1:10" s="5" customFormat="1" ht="45" customHeight="1" x14ac:dyDescent="0.2">
      <c r="A339" s="32">
        <v>331</v>
      </c>
      <c r="B339" s="33">
        <v>1003</v>
      </c>
      <c r="C339" s="43" t="s">
        <v>155</v>
      </c>
      <c r="D339" s="38"/>
      <c r="E339" s="31" t="s">
        <v>309</v>
      </c>
      <c r="F339" s="94">
        <f t="shared" ref="F339:I340" si="32">SUM(F340)</f>
        <v>305.3</v>
      </c>
      <c r="G339" s="36">
        <f t="shared" si="32"/>
        <v>305.3</v>
      </c>
      <c r="H339" s="36">
        <f t="shared" si="32"/>
        <v>0</v>
      </c>
      <c r="I339" s="36">
        <f t="shared" si="32"/>
        <v>0</v>
      </c>
      <c r="J339" s="10"/>
    </row>
    <row r="340" spans="1:10" s="5" customFormat="1" ht="47.25" customHeight="1" x14ac:dyDescent="0.2">
      <c r="A340" s="32">
        <v>332</v>
      </c>
      <c r="B340" s="64">
        <v>1003</v>
      </c>
      <c r="C340" s="80" t="s">
        <v>378</v>
      </c>
      <c r="D340" s="65"/>
      <c r="E340" s="78" t="s">
        <v>379</v>
      </c>
      <c r="F340" s="107">
        <f t="shared" si="32"/>
        <v>305.3</v>
      </c>
      <c r="G340" s="36">
        <f t="shared" si="32"/>
        <v>305.3</v>
      </c>
      <c r="H340" s="36">
        <f t="shared" si="32"/>
        <v>0</v>
      </c>
      <c r="I340" s="36">
        <f t="shared" si="32"/>
        <v>0</v>
      </c>
      <c r="J340" s="10"/>
    </row>
    <row r="341" spans="1:10" s="5" customFormat="1" ht="35.25" customHeight="1" x14ac:dyDescent="0.2">
      <c r="A341" s="32">
        <v>333</v>
      </c>
      <c r="B341" s="68">
        <v>1003</v>
      </c>
      <c r="C341" s="81" t="s">
        <v>378</v>
      </c>
      <c r="D341" s="69" t="s">
        <v>42</v>
      </c>
      <c r="E341" s="70" t="s">
        <v>43</v>
      </c>
      <c r="F341" s="100">
        <v>305.3</v>
      </c>
      <c r="G341" s="40">
        <v>305.3</v>
      </c>
      <c r="H341" s="40">
        <v>0</v>
      </c>
      <c r="I341" s="40">
        <f>H341/G341*100</f>
        <v>0</v>
      </c>
      <c r="J341" s="10"/>
    </row>
    <row r="342" spans="1:10" ht="42" customHeight="1" x14ac:dyDescent="0.2">
      <c r="A342" s="32">
        <v>334</v>
      </c>
      <c r="B342" s="33">
        <v>1003</v>
      </c>
      <c r="C342" s="43" t="s">
        <v>216</v>
      </c>
      <c r="D342" s="34"/>
      <c r="E342" s="31" t="s">
        <v>341</v>
      </c>
      <c r="F342" s="94">
        <f t="shared" ref="F342:G344" si="33">SUM(F343)</f>
        <v>1256.5999999999999</v>
      </c>
      <c r="G342" s="36">
        <f t="shared" si="33"/>
        <v>0</v>
      </c>
      <c r="H342" s="36">
        <v>0</v>
      </c>
      <c r="I342" s="36">
        <f>SUM(I343)</f>
        <v>0</v>
      </c>
      <c r="J342" s="11"/>
    </row>
    <row r="343" spans="1:10" ht="65.25" customHeight="1" x14ac:dyDescent="0.2">
      <c r="A343" s="32">
        <v>335</v>
      </c>
      <c r="B343" s="33">
        <v>1003</v>
      </c>
      <c r="C343" s="43" t="s">
        <v>283</v>
      </c>
      <c r="D343" s="34"/>
      <c r="E343" s="31" t="s">
        <v>214</v>
      </c>
      <c r="F343" s="94">
        <f t="shared" si="33"/>
        <v>1256.5999999999999</v>
      </c>
      <c r="G343" s="36">
        <f t="shared" si="33"/>
        <v>0</v>
      </c>
      <c r="H343" s="36">
        <v>0</v>
      </c>
      <c r="I343" s="36">
        <f>SUM(I344)</f>
        <v>0</v>
      </c>
      <c r="J343" s="11"/>
    </row>
    <row r="344" spans="1:10" ht="33" customHeight="1" x14ac:dyDescent="0.2">
      <c r="A344" s="32">
        <v>336</v>
      </c>
      <c r="B344" s="33">
        <v>1003</v>
      </c>
      <c r="C344" s="43" t="s">
        <v>264</v>
      </c>
      <c r="D344" s="34"/>
      <c r="E344" s="31" t="s">
        <v>215</v>
      </c>
      <c r="F344" s="94">
        <f t="shared" si="33"/>
        <v>1256.5999999999999</v>
      </c>
      <c r="G344" s="36">
        <f t="shared" si="33"/>
        <v>0</v>
      </c>
      <c r="H344" s="36">
        <v>0</v>
      </c>
      <c r="I344" s="36">
        <f>SUM(I345)</f>
        <v>0</v>
      </c>
      <c r="J344" s="11"/>
    </row>
    <row r="345" spans="1:10" ht="33.75" customHeight="1" x14ac:dyDescent="0.2">
      <c r="A345" s="32">
        <v>337</v>
      </c>
      <c r="B345" s="37">
        <v>1003</v>
      </c>
      <c r="C345" s="56" t="s">
        <v>264</v>
      </c>
      <c r="D345" s="38" t="s">
        <v>42</v>
      </c>
      <c r="E345" s="39" t="s">
        <v>43</v>
      </c>
      <c r="F345" s="95">
        <v>1256.5999999999999</v>
      </c>
      <c r="G345" s="40">
        <f>1256.6-1256.6</f>
        <v>0</v>
      </c>
      <c r="H345" s="40">
        <v>0</v>
      </c>
      <c r="I345" s="40">
        <f>1256.6-1256.6</f>
        <v>0</v>
      </c>
      <c r="J345" s="11"/>
    </row>
    <row r="346" spans="1:10" ht="29.25" customHeight="1" x14ac:dyDescent="0.2">
      <c r="A346" s="32">
        <v>338</v>
      </c>
      <c r="B346" s="33">
        <v>1003</v>
      </c>
      <c r="C346" s="43" t="s">
        <v>221</v>
      </c>
      <c r="D346" s="34"/>
      <c r="E346" s="54" t="s">
        <v>380</v>
      </c>
      <c r="F346" s="76">
        <f t="shared" ref="F346:I347" si="34">SUM(F347)</f>
        <v>5</v>
      </c>
      <c r="G346" s="36">
        <f t="shared" si="34"/>
        <v>5</v>
      </c>
      <c r="H346" s="36">
        <f t="shared" si="34"/>
        <v>0</v>
      </c>
      <c r="I346" s="36">
        <f t="shared" si="34"/>
        <v>0</v>
      </c>
      <c r="J346" s="11"/>
    </row>
    <row r="347" spans="1:10" ht="48" customHeight="1" x14ac:dyDescent="0.2">
      <c r="A347" s="32">
        <v>339</v>
      </c>
      <c r="B347" s="33">
        <v>1003</v>
      </c>
      <c r="C347" s="43" t="s">
        <v>265</v>
      </c>
      <c r="D347" s="34"/>
      <c r="E347" s="31" t="s">
        <v>266</v>
      </c>
      <c r="F347" s="94">
        <f t="shared" si="34"/>
        <v>5</v>
      </c>
      <c r="G347" s="36">
        <f t="shared" si="34"/>
        <v>5</v>
      </c>
      <c r="H347" s="36">
        <f t="shared" si="34"/>
        <v>0</v>
      </c>
      <c r="I347" s="36">
        <f t="shared" si="34"/>
        <v>0</v>
      </c>
      <c r="J347" s="11"/>
    </row>
    <row r="348" spans="1:10" ht="29.25" customHeight="1" x14ac:dyDescent="0.2">
      <c r="A348" s="32">
        <v>340</v>
      </c>
      <c r="B348" s="37">
        <v>1003</v>
      </c>
      <c r="C348" s="56" t="s">
        <v>265</v>
      </c>
      <c r="D348" s="38" t="s">
        <v>56</v>
      </c>
      <c r="E348" s="39" t="s">
        <v>173</v>
      </c>
      <c r="F348" s="95">
        <v>5</v>
      </c>
      <c r="G348" s="40">
        <v>5</v>
      </c>
      <c r="H348" s="40">
        <v>0</v>
      </c>
      <c r="I348" s="40">
        <f>H348/G348*100</f>
        <v>0</v>
      </c>
      <c r="J348" s="11"/>
    </row>
    <row r="349" spans="1:10" ht="27" customHeight="1" x14ac:dyDescent="0.2">
      <c r="A349" s="32">
        <v>341</v>
      </c>
      <c r="B349" s="33">
        <v>1003</v>
      </c>
      <c r="C349" s="43" t="s">
        <v>102</v>
      </c>
      <c r="D349" s="34"/>
      <c r="E349" s="31" t="s">
        <v>53</v>
      </c>
      <c r="F349" s="94">
        <f>SUM(F352)</f>
        <v>15</v>
      </c>
      <c r="G349" s="36">
        <f>SUM(G352)</f>
        <v>15</v>
      </c>
      <c r="H349" s="36">
        <f>SUM(H350+H352)</f>
        <v>75.2</v>
      </c>
      <c r="I349" s="36">
        <f>H349/G349*100</f>
        <v>501.33333333333337</v>
      </c>
      <c r="J349" s="11"/>
    </row>
    <row r="350" spans="1:10" ht="27" customHeight="1" x14ac:dyDescent="0.2">
      <c r="A350" s="32">
        <v>342</v>
      </c>
      <c r="B350" s="33">
        <v>1003</v>
      </c>
      <c r="C350" s="43" t="s">
        <v>118</v>
      </c>
      <c r="D350" s="34"/>
      <c r="E350" s="31" t="s">
        <v>7</v>
      </c>
      <c r="F350" s="94">
        <v>0</v>
      </c>
      <c r="G350" s="36">
        <v>0</v>
      </c>
      <c r="H350" s="36">
        <f>SUM(H351)</f>
        <v>75</v>
      </c>
      <c r="I350" s="36">
        <v>0</v>
      </c>
      <c r="J350" s="11"/>
    </row>
    <row r="351" spans="1:10" ht="27" customHeight="1" x14ac:dyDescent="0.2">
      <c r="A351" s="32">
        <v>343</v>
      </c>
      <c r="B351" s="37">
        <v>1003</v>
      </c>
      <c r="C351" s="56" t="s">
        <v>118</v>
      </c>
      <c r="D351" s="38" t="s">
        <v>42</v>
      </c>
      <c r="E351" s="39" t="s">
        <v>43</v>
      </c>
      <c r="F351" s="95">
        <v>0</v>
      </c>
      <c r="G351" s="40">
        <v>0</v>
      </c>
      <c r="H351" s="40">
        <v>75</v>
      </c>
      <c r="I351" s="40">
        <v>0</v>
      </c>
      <c r="J351" s="11"/>
    </row>
    <row r="352" spans="1:10" ht="69" customHeight="1" x14ac:dyDescent="0.2">
      <c r="A352" s="32">
        <v>344</v>
      </c>
      <c r="B352" s="33">
        <v>1003</v>
      </c>
      <c r="C352" s="43" t="s">
        <v>267</v>
      </c>
      <c r="D352" s="43"/>
      <c r="E352" s="46" t="s">
        <v>97</v>
      </c>
      <c r="F352" s="94">
        <f>SUM(F353)</f>
        <v>15</v>
      </c>
      <c r="G352" s="36">
        <f>SUM(G353)</f>
        <v>15</v>
      </c>
      <c r="H352" s="36">
        <f>SUM(H353)</f>
        <v>0.2</v>
      </c>
      <c r="I352" s="36">
        <f>SUM(I353)</f>
        <v>1.3333333333333335</v>
      </c>
      <c r="J352" s="11"/>
    </row>
    <row r="353" spans="1:10" ht="29.25" customHeight="1" x14ac:dyDescent="0.2">
      <c r="A353" s="32">
        <v>345</v>
      </c>
      <c r="B353" s="37">
        <v>1003</v>
      </c>
      <c r="C353" s="56" t="s">
        <v>267</v>
      </c>
      <c r="D353" s="56" t="s">
        <v>47</v>
      </c>
      <c r="E353" s="39" t="s">
        <v>175</v>
      </c>
      <c r="F353" s="95">
        <v>15</v>
      </c>
      <c r="G353" s="40">
        <v>15</v>
      </c>
      <c r="H353" s="40">
        <v>0.2</v>
      </c>
      <c r="I353" s="40">
        <f>H353/G353*100</f>
        <v>1.3333333333333335</v>
      </c>
      <c r="J353" s="11"/>
    </row>
    <row r="354" spans="1:10" ht="21.75" customHeight="1" x14ac:dyDescent="0.2">
      <c r="A354" s="32">
        <v>346</v>
      </c>
      <c r="B354" s="33">
        <v>1004</v>
      </c>
      <c r="C354" s="43"/>
      <c r="D354" s="43"/>
      <c r="E354" s="31" t="s">
        <v>395</v>
      </c>
      <c r="F354" s="94">
        <v>0</v>
      </c>
      <c r="G354" s="36">
        <f>SUM(G355+G358)</f>
        <v>1343.8</v>
      </c>
      <c r="H354" s="36">
        <f>SUM(H355+H358)</f>
        <v>33</v>
      </c>
      <c r="I354" s="36">
        <f>H354/G354*100</f>
        <v>2.4557225777645484</v>
      </c>
      <c r="J354" s="11"/>
    </row>
    <row r="355" spans="1:10" ht="46.5" customHeight="1" x14ac:dyDescent="0.2">
      <c r="A355" s="32">
        <v>347</v>
      </c>
      <c r="B355" s="33">
        <v>1004</v>
      </c>
      <c r="C355" s="34" t="s">
        <v>141</v>
      </c>
      <c r="D355" s="34"/>
      <c r="E355" s="31" t="s">
        <v>329</v>
      </c>
      <c r="F355" s="94">
        <v>0</v>
      </c>
      <c r="G355" s="36">
        <f>SUM(G356)</f>
        <v>33</v>
      </c>
      <c r="H355" s="36">
        <f>SUM(H356)</f>
        <v>33</v>
      </c>
      <c r="I355" s="36">
        <f>H355/G355*100</f>
        <v>100</v>
      </c>
      <c r="J355" s="11"/>
    </row>
    <row r="356" spans="1:10" ht="82.5" customHeight="1" x14ac:dyDescent="0.2">
      <c r="A356" s="32">
        <v>348</v>
      </c>
      <c r="B356" s="33">
        <v>1004</v>
      </c>
      <c r="C356" s="34" t="s">
        <v>385</v>
      </c>
      <c r="D356" s="38"/>
      <c r="E356" s="31" t="s">
        <v>396</v>
      </c>
      <c r="F356" s="94">
        <f>SUM(F357)</f>
        <v>0</v>
      </c>
      <c r="G356" s="36">
        <f>SUM(G357)</f>
        <v>33</v>
      </c>
      <c r="H356" s="36">
        <f>SUM(H357)</f>
        <v>33</v>
      </c>
      <c r="I356" s="36">
        <f>SUM(I357)</f>
        <v>100</v>
      </c>
      <c r="J356" s="11"/>
    </row>
    <row r="357" spans="1:10" ht="22.5" customHeight="1" x14ac:dyDescent="0.2">
      <c r="A357" s="32">
        <v>349</v>
      </c>
      <c r="B357" s="37">
        <v>1004</v>
      </c>
      <c r="C357" s="38" t="s">
        <v>385</v>
      </c>
      <c r="D357" s="38" t="s">
        <v>280</v>
      </c>
      <c r="E357" s="39" t="s">
        <v>281</v>
      </c>
      <c r="F357" s="95">
        <v>0</v>
      </c>
      <c r="G357" s="40">
        <v>33</v>
      </c>
      <c r="H357" s="40">
        <v>33</v>
      </c>
      <c r="I357" s="40">
        <f t="shared" ref="I357:I372" si="35">H357/G357*100</f>
        <v>100</v>
      </c>
      <c r="J357" s="11"/>
    </row>
    <row r="358" spans="1:10" ht="40.5" customHeight="1" x14ac:dyDescent="0.2">
      <c r="A358" s="32">
        <v>350</v>
      </c>
      <c r="B358" s="33">
        <v>1004</v>
      </c>
      <c r="C358" s="43" t="s">
        <v>216</v>
      </c>
      <c r="D358" s="34"/>
      <c r="E358" s="31" t="s">
        <v>341</v>
      </c>
      <c r="F358" s="94">
        <v>0</v>
      </c>
      <c r="G358" s="36">
        <f t="shared" ref="G358:H360" si="36">SUM(G359)</f>
        <v>1310.8</v>
      </c>
      <c r="H358" s="36">
        <f t="shared" si="36"/>
        <v>0</v>
      </c>
      <c r="I358" s="36">
        <f t="shared" si="35"/>
        <v>0</v>
      </c>
      <c r="J358" s="11"/>
    </row>
    <row r="359" spans="1:10" ht="64.5" customHeight="1" x14ac:dyDescent="0.2">
      <c r="A359" s="32">
        <v>351</v>
      </c>
      <c r="B359" s="33">
        <v>1004</v>
      </c>
      <c r="C359" s="43" t="s">
        <v>283</v>
      </c>
      <c r="D359" s="34"/>
      <c r="E359" s="31" t="s">
        <v>214</v>
      </c>
      <c r="F359" s="94">
        <v>0</v>
      </c>
      <c r="G359" s="36">
        <f t="shared" si="36"/>
        <v>1310.8</v>
      </c>
      <c r="H359" s="36">
        <f t="shared" si="36"/>
        <v>0</v>
      </c>
      <c r="I359" s="36">
        <f t="shared" si="35"/>
        <v>0</v>
      </c>
      <c r="J359" s="11"/>
    </row>
    <row r="360" spans="1:10" ht="43.5" customHeight="1" x14ac:dyDescent="0.2">
      <c r="A360" s="32">
        <v>352</v>
      </c>
      <c r="B360" s="33">
        <v>1004</v>
      </c>
      <c r="C360" s="80" t="s">
        <v>398</v>
      </c>
      <c r="D360" s="34"/>
      <c r="E360" s="78" t="s">
        <v>397</v>
      </c>
      <c r="F360" s="107">
        <v>0</v>
      </c>
      <c r="G360" s="36">
        <f t="shared" si="36"/>
        <v>1310.8</v>
      </c>
      <c r="H360" s="36">
        <f t="shared" si="36"/>
        <v>0</v>
      </c>
      <c r="I360" s="36">
        <f t="shared" si="35"/>
        <v>0</v>
      </c>
      <c r="J360" s="11"/>
    </row>
    <row r="361" spans="1:10" ht="27" customHeight="1" x14ac:dyDescent="0.2">
      <c r="A361" s="32">
        <v>353</v>
      </c>
      <c r="B361" s="37">
        <v>1004</v>
      </c>
      <c r="C361" s="90" t="s">
        <v>398</v>
      </c>
      <c r="D361" s="38" t="s">
        <v>42</v>
      </c>
      <c r="E361" s="39" t="s">
        <v>43</v>
      </c>
      <c r="F361" s="95">
        <v>0</v>
      </c>
      <c r="G361" s="40">
        <v>1310.8</v>
      </c>
      <c r="H361" s="40">
        <v>0</v>
      </c>
      <c r="I361" s="40">
        <f t="shared" si="35"/>
        <v>0</v>
      </c>
      <c r="J361" s="11"/>
    </row>
    <row r="362" spans="1:10" ht="22.5" customHeight="1" x14ac:dyDescent="0.2">
      <c r="A362" s="32">
        <v>354</v>
      </c>
      <c r="B362" s="33">
        <v>1006</v>
      </c>
      <c r="C362" s="56"/>
      <c r="D362" s="43"/>
      <c r="E362" s="31" t="s">
        <v>35</v>
      </c>
      <c r="F362" s="94">
        <f>SUM(F363)</f>
        <v>2226</v>
      </c>
      <c r="G362" s="36">
        <f>SUM(G363)</f>
        <v>2226</v>
      </c>
      <c r="H362" s="36">
        <f>SUM(H363)</f>
        <v>468.50000000000006</v>
      </c>
      <c r="I362" s="36">
        <f t="shared" si="35"/>
        <v>21.046720575022466</v>
      </c>
      <c r="J362" s="11"/>
    </row>
    <row r="363" spans="1:10" ht="44.25" customHeight="1" x14ac:dyDescent="0.2">
      <c r="A363" s="32">
        <v>355</v>
      </c>
      <c r="B363" s="33">
        <v>1006</v>
      </c>
      <c r="C363" s="34" t="s">
        <v>152</v>
      </c>
      <c r="D363" s="34"/>
      <c r="E363" s="66" t="s">
        <v>376</v>
      </c>
      <c r="F363" s="99">
        <f>SUM(F364+F367)</f>
        <v>2226</v>
      </c>
      <c r="G363" s="36">
        <f>SUM(G364+G367)</f>
        <v>2226</v>
      </c>
      <c r="H363" s="36">
        <f>SUM(H364+H367)</f>
        <v>468.50000000000006</v>
      </c>
      <c r="I363" s="36">
        <f t="shared" si="35"/>
        <v>21.046720575022466</v>
      </c>
      <c r="J363" s="11"/>
    </row>
    <row r="364" spans="1:10" ht="123" customHeight="1" x14ac:dyDescent="0.2">
      <c r="A364" s="32">
        <v>356</v>
      </c>
      <c r="B364" s="33">
        <v>1006</v>
      </c>
      <c r="C364" s="34" t="s">
        <v>278</v>
      </c>
      <c r="D364" s="34"/>
      <c r="E364" s="31" t="s">
        <v>87</v>
      </c>
      <c r="F364" s="94">
        <f>SUM(F365:F366)</f>
        <v>667.2</v>
      </c>
      <c r="G364" s="36">
        <f>SUM(G365:G366)</f>
        <v>667.2</v>
      </c>
      <c r="H364" s="36">
        <f>SUM(H365:H366)</f>
        <v>104.8</v>
      </c>
      <c r="I364" s="36">
        <f t="shared" si="35"/>
        <v>15.707434052757794</v>
      </c>
      <c r="J364" s="11"/>
    </row>
    <row r="365" spans="1:10" ht="27" customHeight="1" x14ac:dyDescent="0.2">
      <c r="A365" s="32">
        <v>357</v>
      </c>
      <c r="B365" s="37">
        <v>1006</v>
      </c>
      <c r="C365" s="38" t="s">
        <v>278</v>
      </c>
      <c r="D365" s="38" t="s">
        <v>44</v>
      </c>
      <c r="E365" s="39" t="s">
        <v>174</v>
      </c>
      <c r="F365" s="95">
        <v>435.2</v>
      </c>
      <c r="G365" s="40">
        <v>435.2</v>
      </c>
      <c r="H365" s="40">
        <v>64.8</v>
      </c>
      <c r="I365" s="40">
        <f t="shared" si="35"/>
        <v>14.88970588235294</v>
      </c>
      <c r="J365" s="11"/>
    </row>
    <row r="366" spans="1:10" ht="32.25" customHeight="1" x14ac:dyDescent="0.2">
      <c r="A366" s="32">
        <v>358</v>
      </c>
      <c r="B366" s="37">
        <v>1006</v>
      </c>
      <c r="C366" s="38" t="s">
        <v>278</v>
      </c>
      <c r="D366" s="38" t="s">
        <v>56</v>
      </c>
      <c r="E366" s="39" t="s">
        <v>173</v>
      </c>
      <c r="F366" s="95">
        <v>232</v>
      </c>
      <c r="G366" s="40">
        <v>232</v>
      </c>
      <c r="H366" s="40">
        <v>40</v>
      </c>
      <c r="I366" s="40">
        <f t="shared" si="35"/>
        <v>17.241379310344829</v>
      </c>
      <c r="J366" s="11"/>
    </row>
    <row r="367" spans="1:10" ht="138.75" customHeight="1" x14ac:dyDescent="0.2">
      <c r="A367" s="32">
        <v>359</v>
      </c>
      <c r="B367" s="33">
        <v>1006</v>
      </c>
      <c r="C367" s="34" t="s">
        <v>279</v>
      </c>
      <c r="D367" s="34"/>
      <c r="E367" s="31" t="s">
        <v>88</v>
      </c>
      <c r="F367" s="94">
        <f>SUM(F368:F369)</f>
        <v>1558.8</v>
      </c>
      <c r="G367" s="36">
        <f>SUM(G368:G369)</f>
        <v>1558.8</v>
      </c>
      <c r="H367" s="36">
        <f>SUM(H368:H369)</f>
        <v>363.70000000000005</v>
      </c>
      <c r="I367" s="36">
        <f t="shared" si="35"/>
        <v>23.332050295098796</v>
      </c>
      <c r="J367" s="11"/>
    </row>
    <row r="368" spans="1:10" ht="27.75" customHeight="1" x14ac:dyDescent="0.2">
      <c r="A368" s="32">
        <v>360</v>
      </c>
      <c r="B368" s="37">
        <v>1006</v>
      </c>
      <c r="C368" s="38" t="s">
        <v>279</v>
      </c>
      <c r="D368" s="38" t="s">
        <v>44</v>
      </c>
      <c r="E368" s="39" t="s">
        <v>174</v>
      </c>
      <c r="F368" s="95">
        <v>1036</v>
      </c>
      <c r="G368" s="40">
        <v>1036</v>
      </c>
      <c r="H368" s="40">
        <v>192.9</v>
      </c>
      <c r="I368" s="40">
        <f t="shared" si="35"/>
        <v>18.619691119691119</v>
      </c>
      <c r="J368" s="11"/>
    </row>
    <row r="369" spans="1:14" s="5" customFormat="1" ht="30.75" customHeight="1" x14ac:dyDescent="0.2">
      <c r="A369" s="32">
        <v>361</v>
      </c>
      <c r="B369" s="37">
        <v>1006</v>
      </c>
      <c r="C369" s="38" t="s">
        <v>279</v>
      </c>
      <c r="D369" s="38" t="s">
        <v>56</v>
      </c>
      <c r="E369" s="39" t="s">
        <v>173</v>
      </c>
      <c r="F369" s="95">
        <v>522.79999999999995</v>
      </c>
      <c r="G369" s="40">
        <v>522.79999999999995</v>
      </c>
      <c r="H369" s="40">
        <v>170.8</v>
      </c>
      <c r="I369" s="40">
        <f t="shared" si="35"/>
        <v>32.670237184391745</v>
      </c>
      <c r="J369" s="10"/>
      <c r="K369"/>
      <c r="N369"/>
    </row>
    <row r="370" spans="1:14" ht="22.5" customHeight="1" x14ac:dyDescent="0.2">
      <c r="A370" s="32">
        <v>362</v>
      </c>
      <c r="B370" s="33">
        <v>1100</v>
      </c>
      <c r="C370" s="43"/>
      <c r="D370" s="43"/>
      <c r="E370" s="31" t="s">
        <v>32</v>
      </c>
      <c r="F370" s="94">
        <f t="shared" ref="F370:H371" si="37">SUM(F371)</f>
        <v>9100</v>
      </c>
      <c r="G370" s="36">
        <f t="shared" si="37"/>
        <v>9100</v>
      </c>
      <c r="H370" s="36">
        <f t="shared" si="37"/>
        <v>1690</v>
      </c>
      <c r="I370" s="36">
        <f t="shared" si="35"/>
        <v>18.571428571428573</v>
      </c>
      <c r="J370" s="10" t="e">
        <f>J374+#REF!+J389</f>
        <v>#REF!</v>
      </c>
      <c r="K370" s="5"/>
      <c r="N370" s="5"/>
    </row>
    <row r="371" spans="1:14" ht="21" customHeight="1" x14ac:dyDescent="0.2">
      <c r="A371" s="32">
        <v>363</v>
      </c>
      <c r="B371" s="33">
        <v>1102</v>
      </c>
      <c r="C371" s="43"/>
      <c r="D371" s="43"/>
      <c r="E371" s="31" t="s">
        <v>166</v>
      </c>
      <c r="F371" s="94">
        <f t="shared" si="37"/>
        <v>9100</v>
      </c>
      <c r="G371" s="36">
        <f t="shared" si="37"/>
        <v>9100</v>
      </c>
      <c r="H371" s="36">
        <f t="shared" si="37"/>
        <v>1690</v>
      </c>
      <c r="I371" s="36">
        <f t="shared" si="35"/>
        <v>18.571428571428573</v>
      </c>
      <c r="J371" s="10"/>
    </row>
    <row r="372" spans="1:14" ht="48.75" customHeight="1" x14ac:dyDescent="0.2">
      <c r="A372" s="32">
        <v>364</v>
      </c>
      <c r="B372" s="33">
        <v>1102</v>
      </c>
      <c r="C372" s="34" t="s">
        <v>125</v>
      </c>
      <c r="D372" s="34"/>
      <c r="E372" s="66" t="s">
        <v>325</v>
      </c>
      <c r="F372" s="99">
        <f>SUM(F373+F375)</f>
        <v>9100</v>
      </c>
      <c r="G372" s="36">
        <f>SUM(G373+G375)</f>
        <v>9100</v>
      </c>
      <c r="H372" s="36">
        <f>SUM(H373+H375)</f>
        <v>1690</v>
      </c>
      <c r="I372" s="36">
        <f t="shared" si="35"/>
        <v>18.571428571428573</v>
      </c>
      <c r="J372" s="10"/>
    </row>
    <row r="373" spans="1:14" ht="40.5" customHeight="1" x14ac:dyDescent="0.2">
      <c r="A373" s="32">
        <v>365</v>
      </c>
      <c r="B373" s="33">
        <v>1102</v>
      </c>
      <c r="C373" s="34" t="s">
        <v>162</v>
      </c>
      <c r="D373" s="34"/>
      <c r="E373" s="50" t="s">
        <v>96</v>
      </c>
      <c r="F373" s="76">
        <f>SUM(F374)</f>
        <v>100</v>
      </c>
      <c r="G373" s="36">
        <f>SUM(G374)</f>
        <v>100</v>
      </c>
      <c r="H373" s="36">
        <f>SUM(H374)</f>
        <v>5.2</v>
      </c>
      <c r="I373" s="36">
        <f>SUM(I374)</f>
        <v>5.2</v>
      </c>
      <c r="J373" s="10"/>
    </row>
    <row r="374" spans="1:14" ht="34.5" customHeight="1" x14ac:dyDescent="0.2">
      <c r="A374" s="32">
        <v>366</v>
      </c>
      <c r="B374" s="37">
        <v>1102</v>
      </c>
      <c r="C374" s="38" t="s">
        <v>162</v>
      </c>
      <c r="D374" s="38" t="s">
        <v>56</v>
      </c>
      <c r="E374" s="39" t="s">
        <v>173</v>
      </c>
      <c r="F374" s="95">
        <v>100</v>
      </c>
      <c r="G374" s="40">
        <v>100</v>
      </c>
      <c r="H374" s="40">
        <v>5.2</v>
      </c>
      <c r="I374" s="40">
        <f>H374/G374*100</f>
        <v>5.2</v>
      </c>
      <c r="J374" s="10" t="e">
        <f>J375</f>
        <v>#REF!</v>
      </c>
    </row>
    <row r="375" spans="1:14" ht="33.75" customHeight="1" x14ac:dyDescent="0.2">
      <c r="A375" s="32">
        <v>367</v>
      </c>
      <c r="B375" s="33">
        <v>1102</v>
      </c>
      <c r="C375" s="34" t="s">
        <v>163</v>
      </c>
      <c r="D375" s="34"/>
      <c r="E375" s="31" t="s">
        <v>90</v>
      </c>
      <c r="F375" s="94">
        <f>SUM(F376:F378)</f>
        <v>9000</v>
      </c>
      <c r="G375" s="36">
        <f>SUM(G376:G378)</f>
        <v>9000</v>
      </c>
      <c r="H375" s="36">
        <f>SUM(H376:H378)</f>
        <v>1684.8</v>
      </c>
      <c r="I375" s="36">
        <f>H375/G375*100</f>
        <v>18.72</v>
      </c>
      <c r="J375" s="10" t="e">
        <f>J376</f>
        <v>#REF!</v>
      </c>
    </row>
    <row r="376" spans="1:14" ht="27" customHeight="1" x14ac:dyDescent="0.2">
      <c r="A376" s="32">
        <v>368</v>
      </c>
      <c r="B376" s="37">
        <v>1102</v>
      </c>
      <c r="C376" s="38" t="s">
        <v>163</v>
      </c>
      <c r="D376" s="38" t="s">
        <v>38</v>
      </c>
      <c r="E376" s="39" t="s">
        <v>60</v>
      </c>
      <c r="F376" s="95">
        <v>7166.2</v>
      </c>
      <c r="G376" s="40">
        <v>7166.2</v>
      </c>
      <c r="H376" s="40">
        <v>1227.5999999999999</v>
      </c>
      <c r="I376" s="40">
        <f>H376/G376*100</f>
        <v>17.130417794647094</v>
      </c>
      <c r="J376" s="10" t="e">
        <f>#REF!</f>
        <v>#REF!</v>
      </c>
    </row>
    <row r="377" spans="1:14" ht="28.5" customHeight="1" x14ac:dyDescent="0.2">
      <c r="A377" s="32">
        <v>369</v>
      </c>
      <c r="B377" s="37">
        <v>1102</v>
      </c>
      <c r="C377" s="38" t="s">
        <v>163</v>
      </c>
      <c r="D377" s="38" t="s">
        <v>56</v>
      </c>
      <c r="E377" s="39" t="s">
        <v>89</v>
      </c>
      <c r="F377" s="95">
        <v>1801.8</v>
      </c>
      <c r="G377" s="40">
        <v>1801.8</v>
      </c>
      <c r="H377" s="40">
        <v>457.2</v>
      </c>
      <c r="I377" s="40">
        <f>H377/G377*100</f>
        <v>25.374625374625374</v>
      </c>
      <c r="J377" s="10" t="e">
        <f>#REF!+#REF!</f>
        <v>#REF!</v>
      </c>
    </row>
    <row r="378" spans="1:14" ht="21.75" customHeight="1" x14ac:dyDescent="0.2">
      <c r="A378" s="32">
        <v>370</v>
      </c>
      <c r="B378" s="37">
        <v>1102</v>
      </c>
      <c r="C378" s="38" t="s">
        <v>163</v>
      </c>
      <c r="D378" s="38" t="s">
        <v>170</v>
      </c>
      <c r="E378" s="39" t="s">
        <v>171</v>
      </c>
      <c r="F378" s="95">
        <v>32</v>
      </c>
      <c r="G378" s="40">
        <v>32</v>
      </c>
      <c r="H378" s="40">
        <v>0</v>
      </c>
      <c r="I378" s="40">
        <f>H378/G378*100</f>
        <v>0</v>
      </c>
      <c r="J378" s="10"/>
    </row>
    <row r="379" spans="1:14" ht="24" customHeight="1" x14ac:dyDescent="0.2">
      <c r="A379" s="32">
        <v>371</v>
      </c>
      <c r="B379" s="33">
        <v>1200</v>
      </c>
      <c r="C379" s="34"/>
      <c r="D379" s="34"/>
      <c r="E379" s="35" t="s">
        <v>50</v>
      </c>
      <c r="F379" s="94">
        <f>SUM(F380)</f>
        <v>503</v>
      </c>
      <c r="G379" s="36">
        <f>SUM(G380)</f>
        <v>503</v>
      </c>
      <c r="H379" s="36">
        <f>SUM(H380)</f>
        <v>0</v>
      </c>
      <c r="I379" s="36">
        <f>SUM(I380)</f>
        <v>0</v>
      </c>
      <c r="J379" s="12"/>
    </row>
    <row r="380" spans="1:14" ht="23.25" customHeight="1" x14ac:dyDescent="0.2">
      <c r="A380" s="32">
        <v>372</v>
      </c>
      <c r="B380" s="33">
        <v>1202</v>
      </c>
      <c r="C380" s="34"/>
      <c r="D380" s="34"/>
      <c r="E380" s="35" t="s">
        <v>167</v>
      </c>
      <c r="F380" s="94">
        <f>SUM(F381+F384)</f>
        <v>503</v>
      </c>
      <c r="G380" s="36">
        <f>SUM(G381+G384)</f>
        <v>503</v>
      </c>
      <c r="H380" s="36">
        <f>SUM(H381)</f>
        <v>0</v>
      </c>
      <c r="I380" s="36">
        <f>SUM(I381+I384)</f>
        <v>0</v>
      </c>
      <c r="J380" s="11">
        <v>7823</v>
      </c>
    </row>
    <row r="381" spans="1:14" ht="41.25" customHeight="1" x14ac:dyDescent="0.2">
      <c r="A381" s="32">
        <v>373</v>
      </c>
      <c r="B381" s="33">
        <v>1202</v>
      </c>
      <c r="C381" s="34" t="s">
        <v>107</v>
      </c>
      <c r="D381" s="34"/>
      <c r="E381" s="31" t="s">
        <v>317</v>
      </c>
      <c r="F381" s="94">
        <f>SUM(F382)</f>
        <v>353</v>
      </c>
      <c r="G381" s="36">
        <f>SUM(G382)</f>
        <v>353</v>
      </c>
      <c r="H381" s="36">
        <f>SUM(H382)</f>
        <v>0</v>
      </c>
      <c r="I381" s="36">
        <f>SUM(I382)</f>
        <v>0</v>
      </c>
      <c r="J381" s="11"/>
    </row>
    <row r="382" spans="1:14" ht="39" customHeight="1" x14ac:dyDescent="0.2">
      <c r="A382" s="32">
        <v>374</v>
      </c>
      <c r="B382" s="33">
        <v>1202</v>
      </c>
      <c r="C382" s="34" t="s">
        <v>156</v>
      </c>
      <c r="D382" s="34"/>
      <c r="E382" s="31" t="s">
        <v>91</v>
      </c>
      <c r="F382" s="94">
        <f>SUM(F383)</f>
        <v>353</v>
      </c>
      <c r="G382" s="36">
        <f>SUM(G383)</f>
        <v>353</v>
      </c>
      <c r="H382" s="36">
        <f>SUM(H383)</f>
        <v>0</v>
      </c>
      <c r="I382" s="36">
        <f>SUM(I383)</f>
        <v>0</v>
      </c>
      <c r="J382" s="13" t="e">
        <f>#REF!</f>
        <v>#REF!</v>
      </c>
    </row>
    <row r="383" spans="1:14" ht="21" customHeight="1" x14ac:dyDescent="0.2">
      <c r="A383" s="32">
        <v>375</v>
      </c>
      <c r="B383" s="37">
        <v>1202</v>
      </c>
      <c r="C383" s="38" t="s">
        <v>156</v>
      </c>
      <c r="D383" s="38" t="s">
        <v>229</v>
      </c>
      <c r="E383" s="57" t="s">
        <v>271</v>
      </c>
      <c r="F383" s="40">
        <v>353</v>
      </c>
      <c r="G383" s="40">
        <v>353</v>
      </c>
      <c r="H383" s="40">
        <v>0</v>
      </c>
      <c r="I383" s="40">
        <f>H383/G383*100</f>
        <v>0</v>
      </c>
      <c r="J383" s="13"/>
    </row>
    <row r="384" spans="1:14" ht="24.75" customHeight="1" x14ac:dyDescent="0.2">
      <c r="A384" s="32">
        <v>376</v>
      </c>
      <c r="B384" s="33">
        <v>1202</v>
      </c>
      <c r="C384" s="34" t="s">
        <v>102</v>
      </c>
      <c r="D384" s="38"/>
      <c r="E384" s="31" t="s">
        <v>53</v>
      </c>
      <c r="F384" s="94">
        <f t="shared" ref="F384:I385" si="38">SUM(F385)</f>
        <v>150</v>
      </c>
      <c r="G384" s="36">
        <f t="shared" si="38"/>
        <v>150</v>
      </c>
      <c r="H384" s="36">
        <f t="shared" si="38"/>
        <v>0</v>
      </c>
      <c r="I384" s="36">
        <f t="shared" si="38"/>
        <v>0</v>
      </c>
      <c r="J384" s="13"/>
    </row>
    <row r="385" spans="1:14" ht="35.25" customHeight="1" x14ac:dyDescent="0.2">
      <c r="A385" s="32">
        <v>377</v>
      </c>
      <c r="B385" s="33">
        <v>1202</v>
      </c>
      <c r="C385" s="34" t="s">
        <v>161</v>
      </c>
      <c r="D385" s="38"/>
      <c r="E385" s="31" t="s">
        <v>92</v>
      </c>
      <c r="F385" s="94">
        <f t="shared" si="38"/>
        <v>150</v>
      </c>
      <c r="G385" s="36">
        <f t="shared" si="38"/>
        <v>150</v>
      </c>
      <c r="H385" s="36">
        <f t="shared" si="38"/>
        <v>0</v>
      </c>
      <c r="I385" s="36">
        <f t="shared" si="38"/>
        <v>0</v>
      </c>
      <c r="J385" s="13"/>
    </row>
    <row r="386" spans="1:14" s="4" customFormat="1" ht="24" customHeight="1" x14ac:dyDescent="0.2">
      <c r="A386" s="32">
        <v>378</v>
      </c>
      <c r="B386" s="37">
        <v>1202</v>
      </c>
      <c r="C386" s="38" t="s">
        <v>161</v>
      </c>
      <c r="D386" s="38" t="s">
        <v>229</v>
      </c>
      <c r="E386" s="57" t="s">
        <v>271</v>
      </c>
      <c r="F386" s="40">
        <v>150</v>
      </c>
      <c r="G386" s="40">
        <v>150</v>
      </c>
      <c r="H386" s="40">
        <v>0</v>
      </c>
      <c r="I386" s="40">
        <f>H386/G386*100</f>
        <v>0</v>
      </c>
      <c r="J386" s="12"/>
      <c r="K386"/>
      <c r="N386"/>
    </row>
    <row r="387" spans="1:14" ht="35.25" customHeight="1" x14ac:dyDescent="0.2">
      <c r="A387" s="32">
        <v>379</v>
      </c>
      <c r="B387" s="37"/>
      <c r="C387" s="38"/>
      <c r="D387" s="38"/>
      <c r="E387" s="35" t="s">
        <v>30</v>
      </c>
      <c r="F387" s="93">
        <f>SUM(F9+F74+F80+F104+F170+F205+F210+F298+F318+F370+F379)</f>
        <v>322232.60000000003</v>
      </c>
      <c r="G387" s="58">
        <f>SUM(G9+G74+G80+G104+G170+G205+G210+G298+G318+G370+G379)</f>
        <v>332268.7</v>
      </c>
      <c r="H387" s="58">
        <f>SUM(H9+H74+H80+H104+H170+H205+H210+H298+H318+H370+H379)</f>
        <v>74149</v>
      </c>
      <c r="I387" s="58">
        <f>H387/G387*100</f>
        <v>22.315974992528638</v>
      </c>
      <c r="J387" s="11"/>
      <c r="N387" s="4"/>
    </row>
    <row r="388" spans="1:14" ht="27.75" customHeight="1" x14ac:dyDescent="0.2">
      <c r="A388" s="110"/>
      <c r="B388" s="110"/>
      <c r="C388" s="110"/>
      <c r="D388" s="110"/>
      <c r="E388" s="110"/>
      <c r="F388" s="110"/>
      <c r="G388" s="110"/>
      <c r="H388" s="110"/>
      <c r="I388" s="110"/>
      <c r="J388" s="11"/>
    </row>
    <row r="389" spans="1:14" s="5" customFormat="1" ht="15" x14ac:dyDescent="0.2">
      <c r="A389" s="111"/>
      <c r="B389" s="111"/>
      <c r="C389" s="111"/>
      <c r="D389" s="111"/>
      <c r="E389" s="111"/>
      <c r="F389" s="111"/>
      <c r="G389" s="111"/>
      <c r="H389" s="111"/>
      <c r="I389" s="112"/>
      <c r="J389" s="10" t="e">
        <f>#REF!+J393</f>
        <v>#REF!</v>
      </c>
      <c r="K389"/>
      <c r="N389"/>
    </row>
    <row r="390" spans="1:14" s="5" customFormat="1" x14ac:dyDescent="0.2">
      <c r="A390"/>
      <c r="B390" s="15"/>
      <c r="C390" s="15"/>
      <c r="D390" s="15"/>
      <c r="E390" s="20"/>
      <c r="F390" s="20"/>
      <c r="G390" s="20"/>
      <c r="H390" s="20"/>
      <c r="I390" s="6"/>
      <c r="J390" s="10"/>
    </row>
    <row r="391" spans="1:14" s="4" customFormat="1" x14ac:dyDescent="0.2">
      <c r="A391"/>
      <c r="B391" s="15"/>
      <c r="C391" s="15"/>
      <c r="D391" s="15"/>
      <c r="E391" s="20"/>
      <c r="F391" s="20"/>
      <c r="G391" s="20"/>
      <c r="H391" s="20"/>
      <c r="I391" s="6"/>
      <c r="J391" s="12"/>
      <c r="K391" s="5"/>
      <c r="L391" s="109"/>
      <c r="M391" s="109"/>
      <c r="N391" s="5"/>
    </row>
    <row r="392" spans="1:14" s="5" customFormat="1" ht="24.75" customHeight="1" x14ac:dyDescent="0.2">
      <c r="A392"/>
      <c r="B392" s="15"/>
      <c r="C392" s="15"/>
      <c r="D392" s="15"/>
      <c r="E392" s="20"/>
      <c r="F392" s="20"/>
      <c r="G392" s="20"/>
      <c r="H392" s="20"/>
      <c r="I392" s="6"/>
      <c r="J392" s="10"/>
      <c r="K392" s="4"/>
      <c r="N392" s="4"/>
    </row>
    <row r="393" spans="1:14" x14ac:dyDescent="0.2">
      <c r="J393" s="13" t="e">
        <f>#REF!</f>
        <v>#REF!</v>
      </c>
      <c r="K393" s="5"/>
      <c r="N393" s="5"/>
    </row>
    <row r="394" spans="1:14" ht="16.5" customHeight="1" x14ac:dyDescent="0.2">
      <c r="J394" s="10" t="e">
        <f>J9+J74+J80+#REF!+#REF!+J207+#REF!+J322+J370+#REF!+#REF!</f>
        <v>#REF!</v>
      </c>
    </row>
    <row r="395" spans="1:14" ht="12.75" customHeight="1" x14ac:dyDescent="0.2">
      <c r="J395" s="7"/>
    </row>
    <row r="396" spans="1:14" x14ac:dyDescent="0.2">
      <c r="J396" s="23"/>
    </row>
    <row r="398" spans="1:14" x14ac:dyDescent="0.2">
      <c r="J398" s="14"/>
    </row>
  </sheetData>
  <autoFilter ref="A8:J396"/>
  <mergeCells count="10">
    <mergeCell ref="E1:I1"/>
    <mergeCell ref="E2:I2"/>
    <mergeCell ref="E3:I3"/>
    <mergeCell ref="B4:I4"/>
    <mergeCell ref="K197:M197"/>
    <mergeCell ref="L391:M391"/>
    <mergeCell ref="A388:I388"/>
    <mergeCell ref="A389:I389"/>
    <mergeCell ref="K174:M174"/>
    <mergeCell ref="A6:M6"/>
  </mergeCells>
  <phoneticPr fontId="7" type="noConversion"/>
  <pageMargins left="0.78740157480314965" right="0.19685039370078741" top="0.19685039370078741" bottom="0.19685039370078741" header="0" footer="0"/>
  <pageSetup paperSize="9" scale="66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2021-06-02T12:15:31Z</cp:lastPrinted>
  <dcterms:created xsi:type="dcterms:W3CDTF">1996-10-08T23:32:33Z</dcterms:created>
  <dcterms:modified xsi:type="dcterms:W3CDTF">2021-06-02T12:15:40Z</dcterms:modified>
</cp:coreProperties>
</file>