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-105" yWindow="-105" windowWidth="19440" windowHeight="12570"/>
  </bookViews>
  <sheets>
    <sheet name="Прил.4" sheetId="7" r:id="rId1"/>
  </sheets>
  <definedNames>
    <definedName name="_xlnm._FilterDatabase" localSheetId="0" hidden="1">Прил.4!$A$7:$I$107</definedName>
    <definedName name="_xlnm.Print_Area" localSheetId="0">Прил.4!$A$1:$I$111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6" i="7"/>
  <c r="I9"/>
  <c r="I61"/>
  <c r="I40" l="1"/>
  <c r="I35" s="1"/>
  <c r="I39"/>
  <c r="I37"/>
  <c r="I71"/>
  <c r="I48" l="1"/>
  <c r="I52"/>
  <c r="I49"/>
  <c r="I21"/>
  <c r="I91"/>
  <c r="I60"/>
  <c r="I13" l="1"/>
  <c r="I17"/>
  <c r="I28" l="1"/>
  <c r="I82"/>
  <c r="I85"/>
  <c r="I76" l="1"/>
  <c r="I50" l="1"/>
  <c r="I58" l="1"/>
  <c r="I66"/>
  <c r="I103"/>
  <c r="I101"/>
  <c r="I89"/>
  <c r="I84"/>
  <c r="I24" l="1"/>
  <c r="I25"/>
  <c r="I51"/>
  <c r="I102" l="1"/>
  <c r="I34"/>
  <c r="I33"/>
  <c r="I63"/>
  <c r="I55"/>
  <c r="I18" l="1"/>
  <c r="I41" l="1"/>
  <c r="I20" l="1"/>
  <c r="I86"/>
  <c r="I8"/>
  <c r="I105"/>
  <c r="I93" l="1"/>
  <c r="I43"/>
  <c r="I72"/>
  <c r="I97"/>
  <c r="I45"/>
  <c r="I44" l="1"/>
  <c r="I75" l="1"/>
  <c r="I11" l="1"/>
  <c r="I10"/>
  <c r="I27" l="1"/>
  <c r="I57"/>
  <c r="I54"/>
  <c r="I69" l="1"/>
  <c r="I22"/>
  <c r="I99"/>
  <c r="I95" l="1"/>
  <c r="I56" l="1"/>
  <c r="I94"/>
  <c r="I46" l="1"/>
  <c r="I90" l="1"/>
  <c r="I26" l="1"/>
  <c r="I98" l="1"/>
  <c r="I23" l="1"/>
  <c r="I80" l="1"/>
  <c r="I42" l="1"/>
  <c r="I12" l="1"/>
  <c r="I107" s="1"/>
</calcChain>
</file>

<file path=xl/sharedStrings.xml><?xml version="1.0" encoding="utf-8"?>
<sst xmlns="http://schemas.openxmlformats.org/spreadsheetml/2006/main" count="161" uniqueCount="135">
  <si>
    <t>№ п/п</t>
  </si>
  <si>
    <t>Код раздела подраздела</t>
  </si>
  <si>
    <t xml:space="preserve">Код целевой статьи </t>
  </si>
  <si>
    <t>Код   вида расходов</t>
  </si>
  <si>
    <t>Ведомство</t>
  </si>
  <si>
    <t>Сумма                    тыс. руб.</t>
  </si>
  <si>
    <t>ИТОГО</t>
  </si>
  <si>
    <t xml:space="preserve">«Развитие и обеспечение сохранности сети автомобильных дорог общего пользования местного значения на территории Махнёвского муниципального образования на 2012-2014 годы» </t>
  </si>
  <si>
    <t>Наименование раздела, подраздела целевой статьи и вида расходов</t>
  </si>
  <si>
    <t>0100020000</t>
  </si>
  <si>
    <t>0100000000</t>
  </si>
  <si>
    <t>0700000000</t>
  </si>
  <si>
    <t>0900020000</t>
  </si>
  <si>
    <t>1300000000</t>
  </si>
  <si>
    <t>1300020000</t>
  </si>
  <si>
    <t>1600000000</t>
  </si>
  <si>
    <t>1600020000</t>
  </si>
  <si>
    <t>1600040000</t>
  </si>
  <si>
    <t>1800000000</t>
  </si>
  <si>
    <t>1800050000</t>
  </si>
  <si>
    <t>1800040000</t>
  </si>
  <si>
    <t>0400000000</t>
  </si>
  <si>
    <t>0300000000</t>
  </si>
  <si>
    <t>0900000000</t>
  </si>
  <si>
    <t>2000000000</t>
  </si>
  <si>
    <t>к Решению Думы Махнёвсколо</t>
  </si>
  <si>
    <t xml:space="preserve">  муниципального образования </t>
  </si>
  <si>
    <t>1700000000</t>
  </si>
  <si>
    <t>2800000000</t>
  </si>
  <si>
    <t>2900000000</t>
  </si>
  <si>
    <t>0600000000</t>
  </si>
  <si>
    <t>3000000000</t>
  </si>
  <si>
    <t>0200000000</t>
  </si>
  <si>
    <t>1400000000</t>
  </si>
  <si>
    <t>2600000000</t>
  </si>
  <si>
    <t>0700020000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</si>
  <si>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 на 2019 – 2025 годы"</t>
  </si>
  <si>
    <t>Муниципальная программа "Содействие созданию новых мест в общеобразовательных организациях Махнёвского муниципального образования в соответствии c прогнозируемой потребностью и современными условиями обучения на 2016-2025 годы"</t>
  </si>
  <si>
    <t>3200000000</t>
  </si>
  <si>
    <t>3300000000</t>
  </si>
  <si>
    <t>3100000000</t>
  </si>
  <si>
    <t>2700000000</t>
  </si>
  <si>
    <t>1900000000</t>
  </si>
  <si>
    <t>2400000000</t>
  </si>
  <si>
    <t>1500000000</t>
  </si>
  <si>
    <t>2500000000</t>
  </si>
  <si>
    <t>1200000000</t>
  </si>
  <si>
    <t>1100000000</t>
  </si>
  <si>
    <t>1000000000</t>
  </si>
  <si>
    <t>2300000000</t>
  </si>
  <si>
    <t>0500000000</t>
  </si>
  <si>
    <t>0800000000</t>
  </si>
  <si>
    <t>2200000000</t>
  </si>
  <si>
    <t>0100040000</t>
  </si>
  <si>
    <r>
      <t xml:space="preserve"> Муниципальная программа</t>
    </r>
    <r>
      <rPr>
        <sz val="10"/>
        <rFont val="Liberation Serif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 xml:space="preserve">«Повышение эффективности управления муниципальной собственностью Махнёвского муниципального образования на 2019-2025 годы» </t>
    </r>
  </si>
  <si>
    <t xml:space="preserve">Муниципальная программа «Общегосударственные вопросы на территории Махнёвского муниципального образования на 2020-2025 годы» </t>
  </si>
  <si>
    <t>Муниципальная программа "Обеспечение мероприятий по гражданской обороне и предупреждение, ликвидация чрезвычайных ситуаций на 2020-2026 годы"</t>
  </si>
  <si>
    <t>Муниципальная программа "О регулировании градостроительной деятельности на территории Махнёвского муниципального образования на 2020-2025 годы"</t>
  </si>
  <si>
    <t xml:space="preserve">Муниципальная программа  «Комплексное развитие сельских территорий Махнёвского муниципального образования                 до 2025 года» </t>
  </si>
  <si>
    <t>3400000000</t>
  </si>
  <si>
    <t>Муниципальная программа "Обеспечение пожарной безопасности Махнёвского муниципального образования  на  2020-2026 годы"</t>
  </si>
  <si>
    <t xml:space="preserve">Муниципальная программа «Развитие системы образования и реализация молодёжной политики в Махнёвском муниципальном образовании на 2020 – 2026 годы» </t>
  </si>
  <si>
    <t>1100020000</t>
  </si>
  <si>
    <t>16000S0000</t>
  </si>
  <si>
    <t>2700020000</t>
  </si>
  <si>
    <t>0600020000</t>
  </si>
  <si>
    <t>2100000000</t>
  </si>
  <si>
    <t>18000R0000</t>
  </si>
  <si>
    <t>1700020000</t>
  </si>
  <si>
    <t xml:space="preserve"> </t>
  </si>
  <si>
    <t>020002000</t>
  </si>
  <si>
    <t>Муниципальная программа "О дополнительных мерах социальной поддержки населения Махнёвского муниципального образования на 2022-2028 годы"</t>
  </si>
  <si>
    <t>1300040000</t>
  </si>
  <si>
    <t>070Р548Г00</t>
  </si>
  <si>
    <t>070Р5S8Г00</t>
  </si>
  <si>
    <t>Приложение №  7</t>
  </si>
  <si>
    <t>29000L0000</t>
  </si>
  <si>
    <t>Распределение бюджетных ассигнований на реализацию муниципальных программ  Махнёвского муниципального образования на 2023 год</t>
  </si>
  <si>
    <t xml:space="preserve">Муниципальная программа «Развитие физической культуры,  спорта и  патриотического воспитания молодежи в Махнёвском муниципальном образовании на 2023-2030 годы»
</t>
  </si>
  <si>
    <t xml:space="preserve">Муниципальная программа " Комплексные меры профилактики алкоголизма, наркомании и ВИЧ - инфекции на территории Махнёвского муниципального образования на 2023-2030 годы" </t>
  </si>
  <si>
    <t>Муниципальная программа "Профилактика правонарушений на территории Махнёвского муниципального образования на 2023-2030 годы"</t>
  </si>
  <si>
    <t>Муниципальная программа по формированию законопослушного поведения учащихся в общеобразовательных организациях Махнёвского муниципального образования на 2017-2025 годы</t>
  </si>
  <si>
    <r>
      <t>Муниципальная программа  «Развитие транспорта, дорожного хозяйства на территории Махнёвского муниципального образования на 2023-2028 годы»</t>
    </r>
    <r>
      <rPr>
        <sz val="14"/>
        <color indexed="10"/>
        <rFont val="Liberation Serif"/>
        <family val="1"/>
        <charset val="204"/>
      </rPr>
      <t xml:space="preserve"> </t>
    </r>
  </si>
  <si>
    <t xml:space="preserve">Муниципальная программа «Развитие информационного общества на территории  Махнёвского муниципального образования  на 2020-2026 годы» 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</si>
  <si>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2020-2026 годы» </t>
  </si>
  <si>
    <t>Муниципальная программа «Развитие жилищно-коммунального хозяйства и благоустройства Махнёвского муниципального образования на 2023-2028 годы»</t>
  </si>
  <si>
    <t>Муниципальная программа "Формирование современной городской среды  на 2018-2025 годы"</t>
  </si>
  <si>
    <t xml:space="preserve">Муниципальная программа «Экология и природные ресурсы Махнёвского муниципального образования на 2023 - 2028 годы» </t>
  </si>
  <si>
    <t xml:space="preserve">Муниципальная программа «Развитие культуры на территории Махнёвского муниципального образования на 2023-2030 годы» </t>
  </si>
  <si>
    <t>Муниципальная программа "Социальная поддержка населения Махнёвского муниципального образования на 2023-2030 годы"</t>
  </si>
  <si>
    <t xml:space="preserve">Муниципальная программа "Развитие муниципальной службы и противодействие коррупции на территории  Махнёвского муниципального образования  на 2023 - 2030 годы" </t>
  </si>
  <si>
    <t>Муниципальная программа "Внесение в Единый государственный реестр недвижимости сведений о границах населенных пунктов и территориальных зон Махнёвского муниципального образования на 2017-2025 годы"</t>
  </si>
  <si>
    <t>Муниципальная программа "Профилактика терроризма и экстремизма на территории Махнёвского муниципального образования на 2017-2025 годы"</t>
  </si>
  <si>
    <t xml:space="preserve">Муниципальная программа «Переселение граждан из аварийного жилищного фонда и жилых помещений, признанных непригодными для проживания  на территории Махнёвского муниципального образования на 2023 -2029 годы» </t>
  </si>
  <si>
    <t>Муниципальная программа "Обеспечение жильем молодых семей на территории Свердловской области на 2018 – 2025 годы"</t>
  </si>
  <si>
    <t xml:space="preserve">Муниципальноая программа  «Профилактика туберкулёза в Махнёвском муниципальном образовании на 2017-2025 годы» </t>
  </si>
  <si>
    <t xml:space="preserve">Муниципальная программа «Защита прав потребителей в Махнёвском муниципальном образовании на 2018-2025 годы» </t>
  </si>
  <si>
    <t>Муниципальная программа «Формирование законопослушного поведения участников дорожного движения в Махнёвском муниципальном образовании на 2018-2025 годы»</t>
  </si>
  <si>
    <t>Муниципальная программа «Энергосбережение и повышение энергетической эффективности Махнёвского муниципального образования на 2018-2025 годы»</t>
  </si>
  <si>
    <t>Муниципальная программа "Развитие добровольчества (волонтерства) в Махнёвском муниципальном образовании на 2020-2027 годы"</t>
  </si>
  <si>
    <t xml:space="preserve">Муниципальная программа «Обеспечение жилыми помещениями инвалидов и семей имеющих детей инвалидов, нуждающихся в жилых помещениях, предоставляемых по договорам социального найма вставших на учёт после 01 января 2005 года на территории Махнёвского муниципального образования на 2023 -2028 года» </t>
  </si>
  <si>
    <t>3500000000</t>
  </si>
  <si>
    <t>32118+</t>
  </si>
  <si>
    <t>1700050000</t>
  </si>
  <si>
    <t>Муниципальная программа "Обеспечение эпизоотического и ветеринарно-санитарного благополучия на территории Махнёвского муниципального образования до 2028 года"</t>
  </si>
  <si>
    <t>13000S0000</t>
  </si>
  <si>
    <t>17688,4+63888+3518</t>
  </si>
  <si>
    <t>17000S0000</t>
  </si>
  <si>
    <t>1600545400</t>
  </si>
  <si>
    <t>16005L3040</t>
  </si>
  <si>
    <t>Муниципальная программа "Использование и охрана земель на территории Махнёвского муниципального образования до 2028 года"</t>
  </si>
  <si>
    <t>3600000000</t>
  </si>
  <si>
    <t>160ЕВ51790</t>
  </si>
  <si>
    <t>16003L3030</t>
  </si>
  <si>
    <t>0900040000</t>
  </si>
  <si>
    <t>0100140600</t>
  </si>
  <si>
    <t>0100640600</t>
  </si>
  <si>
    <t>1700640600</t>
  </si>
  <si>
    <t>0300140600</t>
  </si>
  <si>
    <t>1600140600</t>
  </si>
  <si>
    <t>1600340600</t>
  </si>
  <si>
    <t>1600640600</t>
  </si>
  <si>
    <t>0700340600</t>
  </si>
  <si>
    <t>0300020000</t>
  </si>
  <si>
    <t xml:space="preserve">Муниципальная программа «Управление муниципальными финансами Махнёвского муниципального образования на 2023-2029 годы» 
</t>
  </si>
  <si>
    <t>02000L0000</t>
  </si>
  <si>
    <t>21,4+0,007</t>
  </si>
  <si>
    <t>Глава Махнёвского муниципального образования                                              А.С.Корелин</t>
  </si>
  <si>
    <t>1800020000</t>
  </si>
  <si>
    <t>1600645П00</t>
  </si>
  <si>
    <t>об и мб</t>
  </si>
  <si>
    <t>09000640700</t>
  </si>
  <si>
    <t>0100140700</t>
  </si>
  <si>
    <t>0100640700</t>
  </si>
  <si>
    <t xml:space="preserve">от 27.12.2023 № 314                                             </t>
  </si>
</sst>
</file>

<file path=xl/styles.xml><?xml version="1.0" encoding="utf-8"?>
<styleSheet xmlns="http://schemas.openxmlformats.org/spreadsheetml/2006/main">
  <numFmts count="3">
    <numFmt numFmtId="164" formatCode="0000"/>
    <numFmt numFmtId="165" formatCode="#,##0.0"/>
    <numFmt numFmtId="166" formatCode="0.0"/>
  </numFmts>
  <fonts count="14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Liberation Serif"/>
      <family val="1"/>
      <charset val="204"/>
    </font>
    <font>
      <b/>
      <sz val="10"/>
      <name val="Liberation Serif"/>
      <family val="1"/>
      <charset val="204"/>
    </font>
    <font>
      <b/>
      <sz val="10"/>
      <color rgb="FF000000"/>
      <name val="Liberation Serif"/>
      <family val="1"/>
      <charset val="204"/>
    </font>
    <font>
      <sz val="14"/>
      <color indexed="10"/>
      <name val="Liberation Serif"/>
      <family val="1"/>
      <charset val="204"/>
    </font>
    <font>
      <b/>
      <sz val="10"/>
      <color rgb="FFFF0000"/>
      <name val="Liberation Serif"/>
      <family val="1"/>
      <charset val="204"/>
    </font>
    <font>
      <sz val="11"/>
      <name val="Liberation Serif"/>
      <family val="1"/>
      <charset val="204"/>
    </font>
    <font>
      <b/>
      <sz val="11"/>
      <name val="Liberation Serif"/>
      <family val="1"/>
      <charset val="204"/>
    </font>
    <font>
      <sz val="10"/>
      <color rgb="FFFF0000"/>
      <name val="Liberation Serif"/>
      <family val="1"/>
      <charset val="204"/>
    </font>
    <font>
      <b/>
      <sz val="12"/>
      <name val="Liberation Serif"/>
      <family val="1"/>
      <charset val="204"/>
    </font>
    <font>
      <sz val="10"/>
      <color rgb="FFFF0000"/>
      <name val="Arial"/>
      <family val="2"/>
      <charset val="204"/>
    </font>
    <font>
      <sz val="12"/>
      <name val="Liberation Serif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3" borderId="0" xfId="0" applyFill="1"/>
    <xf numFmtId="0" fontId="0" fillId="0" borderId="0" xfId="0" applyAlignment="1">
      <alignment vertical="center"/>
    </xf>
    <xf numFmtId="166" fontId="0" fillId="0" borderId="0" xfId="0" applyNumberFormat="1"/>
    <xf numFmtId="0" fontId="0" fillId="2" borderId="0" xfId="0" applyFill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5" fontId="0" fillId="0" borderId="0" xfId="0" applyNumberFormat="1"/>
    <xf numFmtId="0" fontId="1" fillId="0" borderId="0" xfId="0" applyFont="1"/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3" borderId="0" xfId="0" applyFont="1" applyFill="1"/>
    <xf numFmtId="0" fontId="4" fillId="2" borderId="0" xfId="0" applyFont="1" applyFill="1" applyBorder="1" applyAlignment="1">
      <alignment horizontal="center" vertical="center" wrapText="1"/>
    </xf>
    <xf numFmtId="166" fontId="3" fillId="0" borderId="0" xfId="0" applyNumberFormat="1" applyFont="1"/>
    <xf numFmtId="0" fontId="4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wrapText="1" shrinkToFit="1"/>
    </xf>
    <xf numFmtId="165" fontId="4" fillId="2" borderId="1" xfId="0" applyNumberFormat="1" applyFont="1" applyFill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 shrinkToFit="1"/>
    </xf>
    <xf numFmtId="164" fontId="4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8" fillId="3" borderId="0" xfId="0" applyFont="1" applyFill="1"/>
    <xf numFmtId="0" fontId="4" fillId="0" borderId="3" xfId="0" applyFont="1" applyFill="1" applyBorder="1" applyAlignment="1">
      <alignment horizontal="center" vertical="center" wrapText="1" shrinkToFit="1"/>
    </xf>
    <xf numFmtId="4" fontId="12" fillId="0" borderId="0" xfId="0" applyNumberFormat="1" applyFont="1"/>
    <xf numFmtId="164" fontId="3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5" fontId="4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166" fontId="0" fillId="0" borderId="0" xfId="0" applyNumberFormat="1" applyFill="1"/>
    <xf numFmtId="0" fontId="3" fillId="0" borderId="0" xfId="0" applyFont="1" applyFill="1"/>
    <xf numFmtId="165" fontId="3" fillId="4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 shrinkToFi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 shrinkToFi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2" fillId="0" borderId="0" xfId="0" applyFont="1"/>
    <xf numFmtId="0" fontId="12" fillId="0" borderId="0" xfId="0" applyFont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/>
    </xf>
    <xf numFmtId="0" fontId="13" fillId="0" borderId="0" xfId="0" applyFont="1" applyFill="1" applyAlignment="1">
      <alignment vertical="center"/>
    </xf>
    <xf numFmtId="0" fontId="11" fillId="0" borderId="0" xfId="0" applyFont="1" applyFill="1" applyAlignment="1"/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/>
    <xf numFmtId="0" fontId="9" fillId="0" borderId="0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3" borderId="0" xfId="0" applyFont="1" applyFill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1"/>
  <sheetViews>
    <sheetView tabSelected="1" zoomScaleNormal="100" workbookViewId="0">
      <selection activeCell="C4" sqref="C4:I4"/>
    </sheetView>
  </sheetViews>
  <sheetFormatPr defaultRowHeight="12.75"/>
  <cols>
    <col min="1" max="1" width="5.140625" customWidth="1"/>
    <col min="2" max="2" width="53.42578125" style="2" customWidth="1"/>
    <col min="3" max="3" width="4.5703125" style="5" customWidth="1"/>
    <col min="4" max="4" width="5.5703125" style="6" customWidth="1"/>
    <col min="5" max="5" width="11.28515625" style="6" customWidth="1"/>
    <col min="6" max="6" width="4.85546875" style="6" hidden="1" customWidth="1"/>
    <col min="7" max="7" width="9.5703125" style="4" hidden="1" customWidth="1"/>
    <col min="8" max="8" width="0" hidden="1" customWidth="1"/>
    <col min="9" max="9" width="11.85546875" style="1" customWidth="1"/>
    <col min="10" max="12" width="10.28515625" customWidth="1"/>
  </cols>
  <sheetData>
    <row r="1" spans="1:10" ht="12.75" customHeight="1">
      <c r="A1" s="9"/>
      <c r="B1" s="9"/>
      <c r="C1" s="74" t="s">
        <v>75</v>
      </c>
      <c r="D1" s="74"/>
      <c r="E1" s="74"/>
      <c r="F1" s="74"/>
      <c r="G1" s="74"/>
      <c r="H1" s="74"/>
      <c r="I1" s="75"/>
    </row>
    <row r="2" spans="1:10" ht="12.75" customHeight="1">
      <c r="A2" s="9"/>
      <c r="B2" s="9"/>
      <c r="C2" s="74" t="s">
        <v>25</v>
      </c>
      <c r="D2" s="74"/>
      <c r="E2" s="74"/>
      <c r="F2" s="74"/>
      <c r="G2" s="74"/>
      <c r="H2" s="74"/>
      <c r="I2" s="75"/>
    </row>
    <row r="3" spans="1:10" ht="12.75" customHeight="1">
      <c r="A3" s="9"/>
      <c r="B3" s="10"/>
      <c r="C3" s="74" t="s">
        <v>26</v>
      </c>
      <c r="D3" s="74"/>
      <c r="E3" s="74"/>
      <c r="F3" s="74"/>
      <c r="G3" s="74"/>
      <c r="H3" s="74"/>
      <c r="I3" s="75"/>
    </row>
    <row r="4" spans="1:10" ht="12.75" customHeight="1">
      <c r="A4" s="9"/>
      <c r="B4" s="9"/>
      <c r="C4" s="74" t="s">
        <v>134</v>
      </c>
      <c r="D4" s="74"/>
      <c r="E4" s="74"/>
      <c r="F4" s="74"/>
      <c r="G4" s="74"/>
      <c r="H4" s="74"/>
      <c r="I4" s="75"/>
    </row>
    <row r="5" spans="1:10">
      <c r="A5" s="9"/>
      <c r="B5" s="74"/>
      <c r="C5" s="74"/>
      <c r="D5" s="74"/>
      <c r="E5" s="74"/>
      <c r="F5" s="74"/>
      <c r="G5" s="74"/>
      <c r="H5" s="74"/>
      <c r="I5" s="11"/>
    </row>
    <row r="6" spans="1:10" ht="33.75" customHeight="1">
      <c r="A6" s="9"/>
      <c r="B6" s="72" t="s">
        <v>77</v>
      </c>
      <c r="C6" s="72"/>
      <c r="D6" s="72"/>
      <c r="E6" s="72"/>
      <c r="F6" s="73"/>
      <c r="G6" s="12"/>
      <c r="H6" s="13"/>
      <c r="I6" s="11"/>
    </row>
    <row r="7" spans="1:10" ht="89.25">
      <c r="A7" s="14" t="s">
        <v>0</v>
      </c>
      <c r="B7" s="15" t="s">
        <v>8</v>
      </c>
      <c r="C7" s="14" t="s">
        <v>4</v>
      </c>
      <c r="D7" s="14" t="s">
        <v>1</v>
      </c>
      <c r="E7" s="14" t="s">
        <v>2</v>
      </c>
      <c r="F7" s="14" t="s">
        <v>3</v>
      </c>
      <c r="G7" s="16" t="s">
        <v>5</v>
      </c>
      <c r="H7" s="17" t="s">
        <v>5</v>
      </c>
      <c r="I7" s="15" t="s">
        <v>5</v>
      </c>
    </row>
    <row r="8" spans="1:10" ht="57" customHeight="1">
      <c r="A8" s="43">
        <v>1</v>
      </c>
      <c r="B8" s="31" t="s">
        <v>54</v>
      </c>
      <c r="C8" s="43">
        <v>901</v>
      </c>
      <c r="D8" s="24">
        <v>412</v>
      </c>
      <c r="E8" s="18" t="s">
        <v>32</v>
      </c>
      <c r="F8" s="18"/>
      <c r="G8" s="25"/>
      <c r="H8" s="25"/>
      <c r="I8" s="35">
        <f>SUM(I9:I11)</f>
        <v>2057.5</v>
      </c>
    </row>
    <row r="9" spans="1:10" ht="21" customHeight="1">
      <c r="A9" s="43"/>
      <c r="B9" s="31"/>
      <c r="C9" s="44">
        <v>901</v>
      </c>
      <c r="D9" s="33">
        <v>405</v>
      </c>
      <c r="E9" s="19" t="s">
        <v>125</v>
      </c>
      <c r="F9" s="18"/>
      <c r="G9" s="59"/>
      <c r="H9" s="59"/>
      <c r="I9" s="41">
        <f>174.8+1022</f>
        <v>1196.8</v>
      </c>
    </row>
    <row r="10" spans="1:10" ht="21.75" customHeight="1">
      <c r="A10" s="43"/>
      <c r="B10" s="31"/>
      <c r="C10" s="44">
        <v>901</v>
      </c>
      <c r="D10" s="33">
        <v>412</v>
      </c>
      <c r="E10" s="19" t="s">
        <v>70</v>
      </c>
      <c r="F10" s="19"/>
      <c r="G10" s="25"/>
      <c r="H10" s="25"/>
      <c r="I10" s="36">
        <f>970.7-80.4+110.4-50-90</f>
        <v>860.7</v>
      </c>
    </row>
    <row r="11" spans="1:10" ht="21.75" customHeight="1">
      <c r="A11" s="43"/>
      <c r="B11" s="31"/>
      <c r="C11" s="44">
        <v>901</v>
      </c>
      <c r="D11" s="33">
        <v>501</v>
      </c>
      <c r="E11" s="19" t="s">
        <v>70</v>
      </c>
      <c r="F11" s="19"/>
      <c r="G11" s="25"/>
      <c r="H11" s="25"/>
      <c r="I11" s="36">
        <f>300-12.6-287.4</f>
        <v>0</v>
      </c>
    </row>
    <row r="12" spans="1:10" ht="37.5" customHeight="1">
      <c r="A12" s="43">
        <v>2</v>
      </c>
      <c r="B12" s="21" t="s">
        <v>55</v>
      </c>
      <c r="C12" s="43"/>
      <c r="D12" s="24"/>
      <c r="E12" s="18" t="s">
        <v>10</v>
      </c>
      <c r="F12" s="19"/>
      <c r="G12" s="25"/>
      <c r="H12" s="25"/>
      <c r="I12" s="35">
        <f>SUM(I13:I21)</f>
        <v>43247.37</v>
      </c>
      <c r="J12" s="38"/>
    </row>
    <row r="13" spans="1:10">
      <c r="A13" s="43"/>
      <c r="B13" s="21"/>
      <c r="C13" s="44">
        <v>901</v>
      </c>
      <c r="D13" s="33">
        <v>113</v>
      </c>
      <c r="E13" s="19" t="s">
        <v>9</v>
      </c>
      <c r="F13" s="19"/>
      <c r="G13" s="25"/>
      <c r="H13" s="25"/>
      <c r="I13" s="36">
        <f>27392+100+60-50+80.1+7.9+310.6+69.8+0.1+815.1-50+77.7-0.1+1237+329.9+60.9+170.7</f>
        <v>30611.7</v>
      </c>
      <c r="J13" s="38"/>
    </row>
    <row r="14" spans="1:10">
      <c r="A14" s="43"/>
      <c r="B14" s="21"/>
      <c r="C14" s="44">
        <v>901</v>
      </c>
      <c r="D14" s="33">
        <v>113</v>
      </c>
      <c r="E14" s="19" t="s">
        <v>53</v>
      </c>
      <c r="F14" s="19"/>
      <c r="G14" s="25"/>
      <c r="H14" s="25"/>
      <c r="I14" s="36">
        <v>115.4</v>
      </c>
      <c r="J14" s="38"/>
    </row>
    <row r="15" spans="1:10">
      <c r="A15" s="43"/>
      <c r="B15" s="21"/>
      <c r="C15" s="44">
        <v>901</v>
      </c>
      <c r="D15" s="33">
        <v>113</v>
      </c>
      <c r="E15" s="19" t="s">
        <v>115</v>
      </c>
      <c r="F15" s="19"/>
      <c r="G15" s="25"/>
      <c r="H15" s="25"/>
      <c r="I15" s="36">
        <v>83.6</v>
      </c>
      <c r="J15" s="38"/>
    </row>
    <row r="16" spans="1:10">
      <c r="A16" s="43"/>
      <c r="B16" s="21"/>
      <c r="C16" s="44">
        <v>901</v>
      </c>
      <c r="D16" s="33">
        <v>113</v>
      </c>
      <c r="E16" s="19" t="s">
        <v>132</v>
      </c>
      <c r="F16" s="19"/>
      <c r="G16" s="66"/>
      <c r="H16" s="66"/>
      <c r="I16" s="41">
        <f>62.4+370.7+1255.7</f>
        <v>1688.8</v>
      </c>
      <c r="J16" s="38"/>
    </row>
    <row r="17" spans="1:12">
      <c r="A17" s="43"/>
      <c r="B17" s="21"/>
      <c r="C17" s="44">
        <v>901</v>
      </c>
      <c r="D17" s="33">
        <v>310</v>
      </c>
      <c r="E17" s="19" t="s">
        <v>9</v>
      </c>
      <c r="F17" s="19"/>
      <c r="G17" s="25"/>
      <c r="H17" s="25"/>
      <c r="I17" s="36">
        <f>7346.5-400-225-92.2+0.1+85-84.6-124.7+38.9</f>
        <v>6544</v>
      </c>
      <c r="J17" s="38"/>
    </row>
    <row r="18" spans="1:12">
      <c r="A18" s="43"/>
      <c r="B18" s="21"/>
      <c r="C18" s="44">
        <v>901</v>
      </c>
      <c r="D18" s="33">
        <v>310</v>
      </c>
      <c r="E18" s="19" t="s">
        <v>116</v>
      </c>
      <c r="F18" s="19"/>
      <c r="G18" s="25"/>
      <c r="H18" s="25"/>
      <c r="I18" s="36">
        <f>21.4+0.07-0.1</f>
        <v>21.369999999999997</v>
      </c>
      <c r="J18" s="38" t="s">
        <v>126</v>
      </c>
    </row>
    <row r="19" spans="1:12">
      <c r="A19" s="43"/>
      <c r="B19" s="21"/>
      <c r="C19" s="44">
        <v>901</v>
      </c>
      <c r="D19" s="33">
        <v>310</v>
      </c>
      <c r="E19" s="19" t="s">
        <v>133</v>
      </c>
      <c r="F19" s="19"/>
      <c r="G19" s="66"/>
      <c r="H19" s="66"/>
      <c r="I19" s="41">
        <v>66.900000000000006</v>
      </c>
      <c r="J19" s="38"/>
    </row>
    <row r="20" spans="1:12">
      <c r="A20" s="43"/>
      <c r="B20" s="21"/>
      <c r="C20" s="44">
        <v>901</v>
      </c>
      <c r="D20" s="33">
        <v>1001</v>
      </c>
      <c r="E20" s="19" t="s">
        <v>9</v>
      </c>
      <c r="F20" s="19"/>
      <c r="G20" s="25"/>
      <c r="H20" s="25"/>
      <c r="I20" s="36">
        <f>3365+531.5</f>
        <v>3896.5</v>
      </c>
      <c r="J20" s="38"/>
    </row>
    <row r="21" spans="1:12">
      <c r="A21" s="43"/>
      <c r="B21" s="21"/>
      <c r="C21" s="44">
        <v>901</v>
      </c>
      <c r="D21" s="33">
        <v>1202</v>
      </c>
      <c r="E21" s="19" t="s">
        <v>9</v>
      </c>
      <c r="F21" s="19"/>
      <c r="G21" s="25"/>
      <c r="H21" s="25"/>
      <c r="I21" s="41">
        <f>200+19.1</f>
        <v>219.1</v>
      </c>
      <c r="J21" s="38"/>
    </row>
    <row r="22" spans="1:12" ht="39.75" customHeight="1">
      <c r="A22" s="45">
        <v>3</v>
      </c>
      <c r="B22" s="21" t="s">
        <v>56</v>
      </c>
      <c r="C22" s="43">
        <v>901</v>
      </c>
      <c r="D22" s="24">
        <v>309</v>
      </c>
      <c r="E22" s="18" t="s">
        <v>50</v>
      </c>
      <c r="F22" s="18"/>
      <c r="G22" s="46" t="s">
        <v>7</v>
      </c>
      <c r="H22" s="25"/>
      <c r="I22" s="35">
        <f>452.5-19.7</f>
        <v>432.8</v>
      </c>
      <c r="J22" s="38"/>
      <c r="L22" s="8" t="s">
        <v>69</v>
      </c>
    </row>
    <row r="23" spans="1:12" ht="43.5" customHeight="1">
      <c r="A23" s="43">
        <v>4</v>
      </c>
      <c r="B23" s="21" t="s">
        <v>60</v>
      </c>
      <c r="C23" s="43"/>
      <c r="D23" s="24"/>
      <c r="E23" s="18" t="s">
        <v>30</v>
      </c>
      <c r="F23" s="18"/>
      <c r="G23" s="25"/>
      <c r="H23" s="25"/>
      <c r="I23" s="35">
        <f>SUM(I24:I25)</f>
        <v>7888.2</v>
      </c>
      <c r="J23" s="38"/>
      <c r="K23" t="s">
        <v>69</v>
      </c>
    </row>
    <row r="24" spans="1:12" ht="13.5" customHeight="1">
      <c r="A24" s="43"/>
      <c r="B24" s="21"/>
      <c r="C24" s="44">
        <v>901</v>
      </c>
      <c r="D24" s="33">
        <v>310</v>
      </c>
      <c r="E24" s="19" t="s">
        <v>65</v>
      </c>
      <c r="F24" s="19"/>
      <c r="G24" s="25"/>
      <c r="H24" s="25"/>
      <c r="I24" s="36">
        <f>7352.6+69.3+150+11.1+40+366.7-0.3-134.6-11.1+14.7</f>
        <v>7858.4</v>
      </c>
      <c r="J24" s="38"/>
    </row>
    <row r="25" spans="1:12" ht="14.25" customHeight="1">
      <c r="A25" s="43"/>
      <c r="B25" s="21"/>
      <c r="C25" s="44">
        <v>901</v>
      </c>
      <c r="D25" s="33">
        <v>406</v>
      </c>
      <c r="E25" s="19" t="s">
        <v>65</v>
      </c>
      <c r="F25" s="19"/>
      <c r="G25" s="25"/>
      <c r="H25" s="25"/>
      <c r="I25" s="36">
        <f>30-0.2+14.7-14.7</f>
        <v>29.8</v>
      </c>
      <c r="J25" s="38"/>
    </row>
    <row r="26" spans="1:12" ht="56.25" customHeight="1">
      <c r="A26" s="43">
        <v>5</v>
      </c>
      <c r="B26" s="21" t="s">
        <v>78</v>
      </c>
      <c r="C26" s="43"/>
      <c r="D26" s="24"/>
      <c r="E26" s="18" t="s">
        <v>11</v>
      </c>
      <c r="F26" s="18"/>
      <c r="G26" s="25"/>
      <c r="H26" s="25"/>
      <c r="I26" s="35">
        <f>SUM(I27:I31)</f>
        <v>10506.6</v>
      </c>
      <c r="J26" s="38"/>
    </row>
    <row r="27" spans="1:12">
      <c r="A27" s="43"/>
      <c r="B27" s="21"/>
      <c r="C27" s="44">
        <v>901</v>
      </c>
      <c r="D27" s="33">
        <v>707</v>
      </c>
      <c r="E27" s="19" t="s">
        <v>35</v>
      </c>
      <c r="F27" s="19"/>
      <c r="G27" s="25"/>
      <c r="H27" s="25"/>
      <c r="I27" s="36">
        <f>50-5</f>
        <v>45</v>
      </c>
      <c r="J27" s="38"/>
    </row>
    <row r="28" spans="1:12">
      <c r="A28" s="43"/>
      <c r="B28" s="21"/>
      <c r="C28" s="44">
        <v>901</v>
      </c>
      <c r="D28" s="33">
        <v>1102</v>
      </c>
      <c r="E28" s="19" t="s">
        <v>35</v>
      </c>
      <c r="F28" s="18"/>
      <c r="G28" s="25"/>
      <c r="H28" s="25"/>
      <c r="I28" s="36">
        <f>10516.2+2+10+5-37.4-289.1</f>
        <v>10206.700000000001</v>
      </c>
      <c r="J28" s="38"/>
    </row>
    <row r="29" spans="1:12">
      <c r="A29" s="43"/>
      <c r="B29" s="21"/>
      <c r="C29" s="44">
        <v>901</v>
      </c>
      <c r="D29" s="33">
        <v>1102</v>
      </c>
      <c r="E29" s="19" t="s">
        <v>122</v>
      </c>
      <c r="F29" s="18"/>
      <c r="G29" s="25"/>
      <c r="H29" s="25"/>
      <c r="I29" s="36">
        <v>80</v>
      </c>
      <c r="J29" s="38"/>
    </row>
    <row r="30" spans="1:12">
      <c r="A30" s="43"/>
      <c r="B30" s="21"/>
      <c r="C30" s="44">
        <v>901</v>
      </c>
      <c r="D30" s="33">
        <v>1102</v>
      </c>
      <c r="E30" s="19" t="s">
        <v>73</v>
      </c>
      <c r="F30" s="18"/>
      <c r="G30" s="25"/>
      <c r="H30" s="25"/>
      <c r="I30" s="36">
        <v>122.4</v>
      </c>
      <c r="J30" s="38"/>
    </row>
    <row r="31" spans="1:12">
      <c r="A31" s="43"/>
      <c r="B31" s="21"/>
      <c r="C31" s="44">
        <v>901</v>
      </c>
      <c r="D31" s="33">
        <v>1102</v>
      </c>
      <c r="E31" s="19" t="s">
        <v>74</v>
      </c>
      <c r="F31" s="18"/>
      <c r="G31" s="25"/>
      <c r="H31" s="25"/>
      <c r="I31" s="36">
        <v>52.5</v>
      </c>
      <c r="J31" s="38"/>
    </row>
    <row r="32" spans="1:12" ht="55.5" customHeight="1">
      <c r="A32" s="43">
        <v>6</v>
      </c>
      <c r="B32" s="21" t="s">
        <v>79</v>
      </c>
      <c r="C32" s="43">
        <v>901</v>
      </c>
      <c r="D32" s="24">
        <v>709</v>
      </c>
      <c r="E32" s="18" t="s">
        <v>51</v>
      </c>
      <c r="F32" s="18"/>
      <c r="G32" s="25"/>
      <c r="H32" s="25"/>
      <c r="I32" s="35">
        <v>2.5</v>
      </c>
      <c r="J32" s="38"/>
    </row>
    <row r="33" spans="1:12" ht="42.75" customHeight="1">
      <c r="A33" s="43">
        <v>7</v>
      </c>
      <c r="B33" s="21" t="s">
        <v>80</v>
      </c>
      <c r="C33" s="43">
        <v>901</v>
      </c>
      <c r="D33" s="24">
        <v>709</v>
      </c>
      <c r="E33" s="18" t="s">
        <v>52</v>
      </c>
      <c r="F33" s="18"/>
      <c r="G33" s="25"/>
      <c r="H33" s="25"/>
      <c r="I33" s="35">
        <f>2.5-1.5-1</f>
        <v>0</v>
      </c>
      <c r="J33" s="38"/>
    </row>
    <row r="34" spans="1:12" ht="57" customHeight="1">
      <c r="A34" s="43">
        <v>8</v>
      </c>
      <c r="B34" s="47" t="s">
        <v>81</v>
      </c>
      <c r="C34" s="43">
        <v>901</v>
      </c>
      <c r="D34" s="24">
        <v>709</v>
      </c>
      <c r="E34" s="18" t="s">
        <v>49</v>
      </c>
      <c r="F34" s="18"/>
      <c r="G34" s="25"/>
      <c r="H34" s="25"/>
      <c r="I34" s="35">
        <f>5-2.3</f>
        <v>2.7</v>
      </c>
      <c r="J34" s="38"/>
    </row>
    <row r="35" spans="1:12" ht="42" customHeight="1">
      <c r="A35" s="43">
        <v>9</v>
      </c>
      <c r="B35" s="21" t="s">
        <v>82</v>
      </c>
      <c r="C35" s="43"/>
      <c r="D35" s="24"/>
      <c r="E35" s="18" t="s">
        <v>23</v>
      </c>
      <c r="F35" s="18"/>
      <c r="G35" s="25"/>
      <c r="H35" s="25"/>
      <c r="I35" s="35">
        <f>SUM(I36:I40)</f>
        <v>65798.5</v>
      </c>
      <c r="J35" s="38"/>
    </row>
    <row r="36" spans="1:12">
      <c r="A36" s="43"/>
      <c r="B36" s="21"/>
      <c r="C36" s="44">
        <v>901</v>
      </c>
      <c r="D36" s="33">
        <v>408</v>
      </c>
      <c r="E36" s="19" t="s">
        <v>12</v>
      </c>
      <c r="F36" s="19"/>
      <c r="G36" s="25"/>
      <c r="H36" s="25"/>
      <c r="I36" s="36">
        <v>6405</v>
      </c>
      <c r="J36" s="38"/>
    </row>
    <row r="37" spans="1:12">
      <c r="A37" s="43"/>
      <c r="B37" s="21"/>
      <c r="C37" s="44">
        <v>901</v>
      </c>
      <c r="D37" s="33">
        <v>408</v>
      </c>
      <c r="E37" s="19" t="s">
        <v>114</v>
      </c>
      <c r="F37" s="19"/>
      <c r="G37" s="25"/>
      <c r="H37" s="25"/>
      <c r="I37" s="36">
        <f>4600-1169</f>
        <v>3431</v>
      </c>
      <c r="J37" s="38"/>
    </row>
    <row r="38" spans="1:12">
      <c r="A38" s="43"/>
      <c r="B38" s="48"/>
      <c r="C38" s="44">
        <v>901</v>
      </c>
      <c r="D38" s="33">
        <v>409</v>
      </c>
      <c r="E38" s="19" t="s">
        <v>12</v>
      </c>
      <c r="F38" s="19"/>
      <c r="G38" s="25"/>
      <c r="H38" s="25"/>
      <c r="I38" s="36">
        <v>23462.799999999999</v>
      </c>
      <c r="J38" s="38"/>
      <c r="K38" s="63" t="s">
        <v>130</v>
      </c>
    </row>
    <row r="39" spans="1:12">
      <c r="A39" s="43"/>
      <c r="B39" s="48"/>
      <c r="C39" s="44">
        <v>901</v>
      </c>
      <c r="D39" s="33">
        <v>409</v>
      </c>
      <c r="E39" s="19" t="s">
        <v>114</v>
      </c>
      <c r="F39" s="19"/>
      <c r="G39" s="62"/>
      <c r="H39" s="62"/>
      <c r="I39" s="41">
        <f>32000-508.8</f>
        <v>31491.200000000001</v>
      </c>
      <c r="J39" s="38"/>
      <c r="K39" s="63"/>
    </row>
    <row r="40" spans="1:12">
      <c r="A40" s="43"/>
      <c r="B40" s="48"/>
      <c r="C40" s="44">
        <v>901</v>
      </c>
      <c r="D40" s="33">
        <v>409</v>
      </c>
      <c r="E40" s="19" t="s">
        <v>131</v>
      </c>
      <c r="F40" s="19"/>
      <c r="G40" s="65"/>
      <c r="H40" s="65"/>
      <c r="I40" s="41">
        <f>108.9+899.6</f>
        <v>1008.5</v>
      </c>
      <c r="J40" s="38"/>
      <c r="K40" s="63"/>
    </row>
    <row r="41" spans="1:12" ht="42.75" customHeight="1">
      <c r="A41" s="43">
        <v>10</v>
      </c>
      <c r="B41" s="21" t="s">
        <v>83</v>
      </c>
      <c r="C41" s="43">
        <v>901</v>
      </c>
      <c r="D41" s="22">
        <v>410</v>
      </c>
      <c r="E41" s="20" t="s">
        <v>48</v>
      </c>
      <c r="F41" s="20"/>
      <c r="G41" s="25"/>
      <c r="H41" s="25"/>
      <c r="I41" s="35">
        <f>10-10</f>
        <v>0</v>
      </c>
      <c r="J41" s="38"/>
    </row>
    <row r="42" spans="1:12" ht="57" customHeight="1">
      <c r="A42" s="43">
        <v>11</v>
      </c>
      <c r="B42" s="21" t="s">
        <v>84</v>
      </c>
      <c r="C42" s="43"/>
      <c r="D42" s="24"/>
      <c r="E42" s="20" t="s">
        <v>47</v>
      </c>
      <c r="F42" s="20"/>
      <c r="G42" s="25"/>
      <c r="H42" s="25"/>
      <c r="I42" s="35">
        <f>SUM(I43:I44)</f>
        <v>6.8</v>
      </c>
      <c r="J42" s="38"/>
    </row>
    <row r="43" spans="1:12" ht="12.75" customHeight="1">
      <c r="A43" s="43"/>
      <c r="B43" s="21"/>
      <c r="C43" s="44">
        <v>901</v>
      </c>
      <c r="D43" s="33">
        <v>405</v>
      </c>
      <c r="E43" s="23" t="s">
        <v>62</v>
      </c>
      <c r="F43" s="23"/>
      <c r="G43" s="25"/>
      <c r="H43" s="25"/>
      <c r="I43" s="36">
        <f>8-1.2</f>
        <v>6.8</v>
      </c>
      <c r="J43" s="38"/>
    </row>
    <row r="44" spans="1:12" ht="14.25" customHeight="1">
      <c r="A44" s="43"/>
      <c r="B44" s="21"/>
      <c r="C44" s="44">
        <v>901</v>
      </c>
      <c r="D44" s="33">
        <v>412</v>
      </c>
      <c r="E44" s="23" t="s">
        <v>62</v>
      </c>
      <c r="F44" s="23"/>
      <c r="G44" s="25"/>
      <c r="H44" s="25"/>
      <c r="I44" s="36">
        <f>62.1-62.1</f>
        <v>0</v>
      </c>
      <c r="J44" s="38"/>
    </row>
    <row r="45" spans="1:12" ht="54.75" customHeight="1">
      <c r="A45" s="43">
        <v>12</v>
      </c>
      <c r="B45" s="21" t="s">
        <v>57</v>
      </c>
      <c r="C45" s="43">
        <v>901</v>
      </c>
      <c r="D45" s="22">
        <v>412</v>
      </c>
      <c r="E45" s="20" t="s">
        <v>46</v>
      </c>
      <c r="F45" s="23"/>
      <c r="G45" s="25"/>
      <c r="H45" s="25"/>
      <c r="I45" s="35">
        <f>273.2-113.2</f>
        <v>160</v>
      </c>
      <c r="J45" s="38"/>
      <c r="L45" s="8"/>
    </row>
    <row r="46" spans="1:12" ht="56.25" customHeight="1">
      <c r="A46" s="43">
        <v>13</v>
      </c>
      <c r="B46" s="31" t="s">
        <v>85</v>
      </c>
      <c r="C46" s="43"/>
      <c r="D46" s="24"/>
      <c r="E46" s="18" t="s">
        <v>13</v>
      </c>
      <c r="F46" s="18"/>
      <c r="G46" s="25"/>
      <c r="H46" s="25"/>
      <c r="I46" s="35">
        <f>SUM(I47:I52)</f>
        <v>37364.201000000001</v>
      </c>
      <c r="J46" s="38"/>
    </row>
    <row r="47" spans="1:12" ht="15" customHeight="1">
      <c r="A47" s="43"/>
      <c r="B47" s="31"/>
      <c r="C47" s="44">
        <v>901</v>
      </c>
      <c r="D47" s="33">
        <v>501</v>
      </c>
      <c r="E47" s="19" t="s">
        <v>14</v>
      </c>
      <c r="F47" s="19"/>
      <c r="G47" s="25"/>
      <c r="H47" s="25"/>
      <c r="I47" s="36">
        <v>724.9</v>
      </c>
      <c r="J47" s="38"/>
      <c r="K47">
        <v>724.9</v>
      </c>
    </row>
    <row r="48" spans="1:12" ht="15" customHeight="1">
      <c r="A48" s="43"/>
      <c r="B48" s="31"/>
      <c r="C48" s="44">
        <v>901</v>
      </c>
      <c r="D48" s="33">
        <v>502</v>
      </c>
      <c r="E48" s="19" t="s">
        <v>105</v>
      </c>
      <c r="F48" s="19"/>
      <c r="G48" s="25"/>
      <c r="H48" s="25"/>
      <c r="I48" s="41">
        <f>1158.5-282.1</f>
        <v>876.4</v>
      </c>
      <c r="J48" s="38"/>
      <c r="K48">
        <v>1158.5</v>
      </c>
    </row>
    <row r="49" spans="1:13" ht="15" customHeight="1">
      <c r="A49" s="43"/>
      <c r="B49" s="31"/>
      <c r="C49" s="44">
        <v>901</v>
      </c>
      <c r="D49" s="33">
        <v>502</v>
      </c>
      <c r="E49" s="19" t="s">
        <v>14</v>
      </c>
      <c r="F49" s="19"/>
      <c r="G49" s="25"/>
      <c r="H49" s="25"/>
      <c r="I49" s="41">
        <f>42.6+6610-2391-4219+10</f>
        <v>52.600000000000364</v>
      </c>
      <c r="J49" s="38"/>
    </row>
    <row r="50" spans="1:13">
      <c r="A50" s="43"/>
      <c r="B50" s="21"/>
      <c r="C50" s="44">
        <v>901</v>
      </c>
      <c r="D50" s="33">
        <v>502</v>
      </c>
      <c r="E50" s="19" t="s">
        <v>72</v>
      </c>
      <c r="F50" s="19"/>
      <c r="G50" s="25"/>
      <c r="H50" s="25"/>
      <c r="I50" s="36">
        <f>769+11591.5-769+4461+1126+489+9672.5</f>
        <v>27340</v>
      </c>
      <c r="J50" s="38"/>
    </row>
    <row r="51" spans="1:13">
      <c r="A51" s="43"/>
      <c r="B51" s="21"/>
      <c r="C51" s="44">
        <v>901</v>
      </c>
      <c r="D51" s="33">
        <v>503</v>
      </c>
      <c r="E51" s="19" t="s">
        <v>14</v>
      </c>
      <c r="F51" s="19"/>
      <c r="G51" s="25"/>
      <c r="H51" s="25"/>
      <c r="I51" s="36">
        <f>11704.9+94.9-2968.5-94.9-277.5-200-94.9+263.2+94.9-175.4-77.2+12.6-22.9-145-375.1-100-30-27+19.1-9.1+64.7+244.8-4.7-150-4-57.1-2.1-59.9-20-5+52.9-0.9-69.8+2.9+46.2-0.7+0.001-5.1+29.1+351.9+10-1.1</f>
        <v>8014.2009999999991</v>
      </c>
      <c r="J51" s="38"/>
    </row>
    <row r="52" spans="1:13">
      <c r="A52" s="43"/>
      <c r="B52" s="21"/>
      <c r="C52" s="44">
        <v>901</v>
      </c>
      <c r="D52" s="33">
        <v>505</v>
      </c>
      <c r="E52" s="19" t="s">
        <v>14</v>
      </c>
      <c r="F52" s="19"/>
      <c r="G52" s="25"/>
      <c r="H52" s="25"/>
      <c r="I52" s="41">
        <f>200+205.1+50+37.3-48.9-94.8-8.6+16</f>
        <v>356.1</v>
      </c>
      <c r="J52" s="38"/>
    </row>
    <row r="53" spans="1:13" ht="33.75" customHeight="1">
      <c r="A53" s="43">
        <v>14</v>
      </c>
      <c r="B53" s="21" t="s">
        <v>86</v>
      </c>
      <c r="C53" s="43">
        <v>901</v>
      </c>
      <c r="D53" s="24">
        <v>503</v>
      </c>
      <c r="E53" s="18" t="s">
        <v>45</v>
      </c>
      <c r="F53" s="49"/>
      <c r="G53" s="50"/>
      <c r="H53" s="50"/>
      <c r="I53" s="35">
        <v>0</v>
      </c>
      <c r="J53" s="38"/>
    </row>
    <row r="54" spans="1:13" ht="56.25" customHeight="1">
      <c r="A54" s="43">
        <v>15</v>
      </c>
      <c r="B54" s="21" t="s">
        <v>36</v>
      </c>
      <c r="C54" s="43">
        <v>901</v>
      </c>
      <c r="D54" s="24">
        <v>412</v>
      </c>
      <c r="E54" s="18" t="s">
        <v>33</v>
      </c>
      <c r="F54" s="18"/>
      <c r="G54" s="25"/>
      <c r="H54" s="25"/>
      <c r="I54" s="35">
        <f>24-24</f>
        <v>0</v>
      </c>
      <c r="J54" s="38"/>
    </row>
    <row r="55" spans="1:13" ht="45" customHeight="1">
      <c r="A55" s="43">
        <v>16</v>
      </c>
      <c r="B55" s="21" t="s">
        <v>87</v>
      </c>
      <c r="C55" s="43">
        <v>901</v>
      </c>
      <c r="D55" s="24">
        <v>603</v>
      </c>
      <c r="E55" s="18" t="s">
        <v>44</v>
      </c>
      <c r="F55" s="18"/>
      <c r="G55" s="25"/>
      <c r="H55" s="25"/>
      <c r="I55" s="35">
        <f>456.2+23.9+25+1+5.1-7.4</f>
        <v>503.8</v>
      </c>
      <c r="J55" s="38"/>
      <c r="L55" s="8" t="s">
        <v>69</v>
      </c>
      <c r="M55" s="8" t="s">
        <v>69</v>
      </c>
    </row>
    <row r="56" spans="1:13" ht="41.25" customHeight="1">
      <c r="A56" s="43">
        <v>17</v>
      </c>
      <c r="B56" s="21" t="s">
        <v>61</v>
      </c>
      <c r="C56" s="43"/>
      <c r="D56" s="24"/>
      <c r="E56" s="18" t="s">
        <v>15</v>
      </c>
      <c r="F56" s="18"/>
      <c r="G56" s="25"/>
      <c r="H56" s="25"/>
      <c r="I56" s="35">
        <f>SUM(I57:I73)</f>
        <v>209342.2</v>
      </c>
      <c r="J56" s="38"/>
    </row>
    <row r="57" spans="1:13">
      <c r="A57" s="43"/>
      <c r="B57" s="21"/>
      <c r="C57" s="44">
        <v>901</v>
      </c>
      <c r="D57" s="33">
        <v>701</v>
      </c>
      <c r="E57" s="19" t="s">
        <v>16</v>
      </c>
      <c r="F57" s="19"/>
      <c r="G57" s="25"/>
      <c r="H57" s="25"/>
      <c r="I57" s="36">
        <f>29075-400-394.3-1130</f>
        <v>27150.7</v>
      </c>
      <c r="J57" s="38"/>
    </row>
    <row r="58" spans="1:13">
      <c r="A58" s="43"/>
      <c r="B58" s="21"/>
      <c r="C58" s="44">
        <v>901</v>
      </c>
      <c r="D58" s="33">
        <v>701</v>
      </c>
      <c r="E58" s="19" t="s">
        <v>17</v>
      </c>
      <c r="F58" s="19"/>
      <c r="G58" s="25"/>
      <c r="H58" s="25"/>
      <c r="I58" s="36">
        <f>23415+122.4+54.5+22+1055.7</f>
        <v>24669.600000000002</v>
      </c>
      <c r="J58" s="38"/>
    </row>
    <row r="59" spans="1:13">
      <c r="A59" s="43"/>
      <c r="B59" s="21"/>
      <c r="C59" s="44">
        <v>901</v>
      </c>
      <c r="D59" s="33">
        <v>701</v>
      </c>
      <c r="E59" s="19" t="s">
        <v>119</v>
      </c>
      <c r="F59" s="19"/>
      <c r="G59" s="25"/>
      <c r="H59" s="25"/>
      <c r="I59" s="36">
        <v>138.9</v>
      </c>
      <c r="J59" s="38"/>
    </row>
    <row r="60" spans="1:13">
      <c r="A60" s="43"/>
      <c r="B60" s="21"/>
      <c r="C60" s="44">
        <v>901</v>
      </c>
      <c r="D60" s="33">
        <v>702</v>
      </c>
      <c r="E60" s="19" t="s">
        <v>16</v>
      </c>
      <c r="F60" s="19"/>
      <c r="G60" s="25"/>
      <c r="H60" s="25"/>
      <c r="I60" s="41">
        <f>53818-21472.3-227.7+173.8+968.1+449.4+7000+156.4-0.002-300+615-6990+80+700+69.8-471.5+100+100+48.8+21.6+346.5+215.3</f>
        <v>35401.198000000011</v>
      </c>
      <c r="J60" s="38"/>
      <c r="K60" t="s">
        <v>102</v>
      </c>
    </row>
    <row r="61" spans="1:13">
      <c r="A61" s="43"/>
      <c r="B61" s="21"/>
      <c r="C61" s="44">
        <v>901</v>
      </c>
      <c r="D61" s="33">
        <v>702</v>
      </c>
      <c r="E61" s="19" t="s">
        <v>17</v>
      </c>
      <c r="F61" s="19"/>
      <c r="G61" s="25"/>
      <c r="H61" s="25"/>
      <c r="I61" s="41">
        <f>85200.4-60-46+166.8-265.4</f>
        <v>84995.8</v>
      </c>
      <c r="J61" s="38"/>
      <c r="K61" s="67" t="s">
        <v>106</v>
      </c>
      <c r="L61" s="67"/>
      <c r="M61" s="67"/>
    </row>
    <row r="62" spans="1:13">
      <c r="A62" s="43"/>
      <c r="B62" s="21"/>
      <c r="C62" s="44">
        <v>901</v>
      </c>
      <c r="D62" s="33">
        <v>702</v>
      </c>
      <c r="E62" s="19" t="s">
        <v>120</v>
      </c>
      <c r="F62" s="19"/>
      <c r="G62" s="25"/>
      <c r="H62" s="25"/>
      <c r="I62" s="36">
        <v>254.5</v>
      </c>
      <c r="J62" s="38"/>
      <c r="K62" s="42"/>
      <c r="L62" s="42"/>
      <c r="M62" s="42"/>
    </row>
    <row r="63" spans="1:13">
      <c r="A63" s="43"/>
      <c r="B63" s="21"/>
      <c r="C63" s="44">
        <v>901</v>
      </c>
      <c r="D63" s="33">
        <v>702</v>
      </c>
      <c r="E63" s="19" t="s">
        <v>63</v>
      </c>
      <c r="F63" s="19"/>
      <c r="G63" s="25"/>
      <c r="H63" s="25"/>
      <c r="I63" s="36">
        <f>21472.3-7000+0.002-393</f>
        <v>14079.302</v>
      </c>
      <c r="J63" s="38"/>
      <c r="K63" s="34"/>
      <c r="L63" s="34"/>
      <c r="M63" s="34"/>
    </row>
    <row r="64" spans="1:13">
      <c r="A64" s="43"/>
      <c r="B64" s="21"/>
      <c r="C64" s="44">
        <v>901</v>
      </c>
      <c r="D64" s="33">
        <v>702</v>
      </c>
      <c r="E64" s="19" t="s">
        <v>113</v>
      </c>
      <c r="F64" s="19"/>
      <c r="G64" s="25"/>
      <c r="H64" s="25"/>
      <c r="I64" s="36">
        <v>4672</v>
      </c>
      <c r="J64" s="38"/>
    </row>
    <row r="65" spans="1:13">
      <c r="A65" s="43"/>
      <c r="B65" s="21"/>
      <c r="C65" s="44">
        <v>901</v>
      </c>
      <c r="D65" s="33">
        <v>702</v>
      </c>
      <c r="E65" s="19" t="s">
        <v>109</v>
      </c>
      <c r="F65" s="19"/>
      <c r="G65" s="25"/>
      <c r="H65" s="25"/>
      <c r="I65" s="36">
        <v>3126.6</v>
      </c>
      <c r="J65" s="38"/>
    </row>
    <row r="66" spans="1:13">
      <c r="A66" s="43"/>
      <c r="B66" s="21"/>
      <c r="C66" s="44">
        <v>901</v>
      </c>
      <c r="D66" s="33">
        <v>703</v>
      </c>
      <c r="E66" s="19" t="s">
        <v>16</v>
      </c>
      <c r="F66" s="19"/>
      <c r="G66" s="25"/>
      <c r="H66" s="25"/>
      <c r="I66" s="36">
        <f>9000-205.1-38-65.9-256.4</f>
        <v>8434.6</v>
      </c>
      <c r="J66" s="38"/>
    </row>
    <row r="67" spans="1:13">
      <c r="A67" s="43"/>
      <c r="B67" s="21"/>
      <c r="C67" s="44">
        <v>901</v>
      </c>
      <c r="D67" s="33">
        <v>703</v>
      </c>
      <c r="E67" s="19" t="s">
        <v>121</v>
      </c>
      <c r="F67" s="19"/>
      <c r="G67" s="25"/>
      <c r="H67" s="25"/>
      <c r="I67" s="36">
        <v>65.900000000000006</v>
      </c>
      <c r="J67" s="38"/>
    </row>
    <row r="68" spans="1:13">
      <c r="A68" s="43"/>
      <c r="B68" s="21"/>
      <c r="C68" s="44">
        <v>901</v>
      </c>
      <c r="D68" s="33">
        <v>703</v>
      </c>
      <c r="E68" s="19" t="s">
        <v>129</v>
      </c>
      <c r="F68" s="19"/>
      <c r="G68" s="61"/>
      <c r="H68" s="61"/>
      <c r="I68" s="36">
        <v>245.8</v>
      </c>
      <c r="J68" s="38"/>
    </row>
    <row r="69" spans="1:13">
      <c r="A69" s="43"/>
      <c r="B69" s="21"/>
      <c r="C69" s="44">
        <v>901</v>
      </c>
      <c r="D69" s="33">
        <v>709</v>
      </c>
      <c r="E69" s="19" t="s">
        <v>112</v>
      </c>
      <c r="F69" s="19"/>
      <c r="G69" s="25"/>
      <c r="H69" s="25"/>
      <c r="I69" s="36">
        <f>1030.3</f>
        <v>1030.3</v>
      </c>
      <c r="J69" s="38"/>
    </row>
    <row r="70" spans="1:13">
      <c r="A70" s="43"/>
      <c r="B70" s="21"/>
      <c r="C70" s="44">
        <v>901</v>
      </c>
      <c r="D70" s="33">
        <v>709</v>
      </c>
      <c r="E70" s="19" t="s">
        <v>16</v>
      </c>
      <c r="F70" s="19"/>
      <c r="G70" s="25"/>
      <c r="H70" s="25"/>
      <c r="I70" s="36">
        <v>60</v>
      </c>
      <c r="J70" s="38"/>
    </row>
    <row r="71" spans="1:13">
      <c r="A71" s="43"/>
      <c r="B71" s="21"/>
      <c r="C71" s="44">
        <v>901</v>
      </c>
      <c r="D71" s="33">
        <v>709</v>
      </c>
      <c r="E71" s="19" t="s">
        <v>17</v>
      </c>
      <c r="F71" s="19"/>
      <c r="G71" s="25"/>
      <c r="H71" s="25"/>
      <c r="I71" s="41">
        <f>1931.7+394+380.8-45+45-380.8+380.8-264.4</f>
        <v>2442.1</v>
      </c>
      <c r="J71" s="38"/>
    </row>
    <row r="72" spans="1:13" ht="12.75" customHeight="1">
      <c r="A72" s="43"/>
      <c r="B72" s="21"/>
      <c r="C72" s="44">
        <v>901</v>
      </c>
      <c r="D72" s="33">
        <v>709</v>
      </c>
      <c r="E72" s="19" t="s">
        <v>63</v>
      </c>
      <c r="F72" s="19"/>
      <c r="G72" s="25"/>
      <c r="H72" s="25"/>
      <c r="I72" s="36">
        <f>1718.4+552.4+95+64.3+76.8+22</f>
        <v>2528.9000000000005</v>
      </c>
      <c r="J72" s="38"/>
    </row>
    <row r="73" spans="1:13" ht="12.75" customHeight="1">
      <c r="A73" s="43"/>
      <c r="B73" s="21"/>
      <c r="C73" s="44">
        <v>901</v>
      </c>
      <c r="D73" s="33">
        <v>1004</v>
      </c>
      <c r="E73" s="19" t="s">
        <v>108</v>
      </c>
      <c r="F73" s="19"/>
      <c r="G73" s="25"/>
      <c r="H73" s="25"/>
      <c r="I73" s="36">
        <v>46</v>
      </c>
      <c r="J73" s="38"/>
    </row>
    <row r="74" spans="1:13" ht="63.75">
      <c r="A74" s="43">
        <v>18</v>
      </c>
      <c r="B74" s="21" t="s">
        <v>37</v>
      </c>
      <c r="C74" s="43">
        <v>901</v>
      </c>
      <c r="D74" s="24">
        <v>702</v>
      </c>
      <c r="E74" s="18" t="s">
        <v>43</v>
      </c>
      <c r="F74" s="18"/>
      <c r="G74" s="51"/>
      <c r="H74" s="51"/>
      <c r="I74" s="35">
        <v>0</v>
      </c>
      <c r="J74" s="38"/>
      <c r="M74" t="s">
        <v>69</v>
      </c>
    </row>
    <row r="75" spans="1:13" ht="32.25" customHeight="1">
      <c r="A75" s="43">
        <v>19</v>
      </c>
      <c r="B75" s="21" t="s">
        <v>88</v>
      </c>
      <c r="C75" s="43"/>
      <c r="D75" s="24"/>
      <c r="E75" s="18" t="s">
        <v>27</v>
      </c>
      <c r="F75" s="19"/>
      <c r="G75" s="25"/>
      <c r="H75" s="25"/>
      <c r="I75" s="35">
        <f>SUM(I76:I79)</f>
        <v>34757.399999999987</v>
      </c>
      <c r="J75" s="38"/>
    </row>
    <row r="76" spans="1:13">
      <c r="A76" s="43"/>
      <c r="B76" s="21"/>
      <c r="C76" s="44">
        <v>901</v>
      </c>
      <c r="D76" s="33">
        <v>801</v>
      </c>
      <c r="E76" s="19" t="s">
        <v>68</v>
      </c>
      <c r="F76" s="19"/>
      <c r="G76" s="25"/>
      <c r="H76" s="25"/>
      <c r="I76" s="36">
        <f>33736.7-50+227.7+555-5.6+8+132.1+50-500-156.4+156.4-250+250-184-150.9-176.3-149.1-17.9-41.5-21.3-190+44.1+145.9+349.6+147.5-147.5-3.6+753.9-101.9+101.9-260.3-139+257.9+216.2+91.9</f>
        <v>34679.499999999985</v>
      </c>
      <c r="J76" s="38"/>
    </row>
    <row r="77" spans="1:13">
      <c r="A77" s="43"/>
      <c r="B77" s="21"/>
      <c r="C77" s="44">
        <v>901</v>
      </c>
      <c r="D77" s="33">
        <v>801</v>
      </c>
      <c r="E77" s="19" t="s">
        <v>103</v>
      </c>
      <c r="F77" s="19"/>
      <c r="G77" s="25"/>
      <c r="H77" s="25"/>
      <c r="I77" s="36">
        <v>55.6</v>
      </c>
      <c r="J77" s="38"/>
    </row>
    <row r="78" spans="1:13">
      <c r="A78" s="43"/>
      <c r="B78" s="21"/>
      <c r="C78" s="44">
        <v>901</v>
      </c>
      <c r="D78" s="33">
        <v>801</v>
      </c>
      <c r="E78" s="19" t="s">
        <v>107</v>
      </c>
      <c r="F78" s="19"/>
      <c r="G78" s="25"/>
      <c r="H78" s="25"/>
      <c r="I78" s="36">
        <v>0</v>
      </c>
      <c r="J78" s="38"/>
    </row>
    <row r="79" spans="1:13">
      <c r="A79" s="43"/>
      <c r="B79" s="21"/>
      <c r="C79" s="44">
        <v>901</v>
      </c>
      <c r="D79" s="33">
        <v>801</v>
      </c>
      <c r="E79" s="19" t="s">
        <v>117</v>
      </c>
      <c r="F79" s="19"/>
      <c r="G79" s="25"/>
      <c r="H79" s="25"/>
      <c r="I79" s="36">
        <v>22.3</v>
      </c>
      <c r="J79" s="38"/>
    </row>
    <row r="80" spans="1:13" ht="38.25">
      <c r="A80" s="43">
        <v>20</v>
      </c>
      <c r="B80" s="21" t="s">
        <v>89</v>
      </c>
      <c r="C80" s="44"/>
      <c r="D80" s="24"/>
      <c r="E80" s="18" t="s">
        <v>18</v>
      </c>
      <c r="F80" s="18"/>
      <c r="G80" s="25"/>
      <c r="H80" s="25"/>
      <c r="I80" s="35">
        <f>SUM(I81:I85)</f>
        <v>31790.7</v>
      </c>
      <c r="J80" s="38"/>
    </row>
    <row r="81" spans="1:11">
      <c r="A81" s="43"/>
      <c r="B81" s="21"/>
      <c r="C81" s="44">
        <v>901</v>
      </c>
      <c r="D81" s="33">
        <v>1003</v>
      </c>
      <c r="E81" s="19" t="s">
        <v>19</v>
      </c>
      <c r="F81" s="18"/>
      <c r="G81" s="25"/>
      <c r="H81" s="25"/>
      <c r="I81" s="36">
        <v>3115.7</v>
      </c>
      <c r="J81" s="38"/>
      <c r="K81" s="63"/>
    </row>
    <row r="82" spans="1:11">
      <c r="A82" s="43"/>
      <c r="B82" s="21"/>
      <c r="C82" s="44">
        <v>901</v>
      </c>
      <c r="D82" s="33">
        <v>1003</v>
      </c>
      <c r="E82" s="19" t="s">
        <v>20</v>
      </c>
      <c r="F82" s="18"/>
      <c r="G82" s="25"/>
      <c r="H82" s="25"/>
      <c r="I82" s="36">
        <f>26633.1+23</f>
        <v>26656.1</v>
      </c>
      <c r="J82" s="38"/>
      <c r="K82" s="64"/>
    </row>
    <row r="83" spans="1:11">
      <c r="A83" s="43"/>
      <c r="B83" s="21"/>
      <c r="C83" s="44">
        <v>901</v>
      </c>
      <c r="D83" s="33">
        <v>1003</v>
      </c>
      <c r="E83" s="19" t="s">
        <v>128</v>
      </c>
      <c r="F83" s="18"/>
      <c r="G83" s="60"/>
      <c r="H83" s="60"/>
      <c r="I83" s="36">
        <v>12</v>
      </c>
      <c r="J83" s="38"/>
    </row>
    <row r="84" spans="1:11" ht="24" customHeight="1">
      <c r="A84" s="43"/>
      <c r="B84" s="21"/>
      <c r="C84" s="44">
        <v>901</v>
      </c>
      <c r="D84" s="33">
        <v>1003</v>
      </c>
      <c r="E84" s="19" t="s">
        <v>67</v>
      </c>
      <c r="F84" s="18"/>
      <c r="G84" s="25"/>
      <c r="H84" s="25"/>
      <c r="I84" s="36">
        <f>9.9-3.4</f>
        <v>6.5</v>
      </c>
      <c r="J84" s="38"/>
    </row>
    <row r="85" spans="1:11" ht="15.75" customHeight="1">
      <c r="A85" s="43"/>
      <c r="B85" s="21"/>
      <c r="C85" s="44">
        <v>901</v>
      </c>
      <c r="D85" s="33">
        <v>1006</v>
      </c>
      <c r="E85" s="19" t="s">
        <v>20</v>
      </c>
      <c r="F85" s="18"/>
      <c r="G85" s="25"/>
      <c r="H85" s="25"/>
      <c r="I85" s="36">
        <f>2023.7-0.3-23</f>
        <v>2000.4</v>
      </c>
      <c r="J85" s="38"/>
    </row>
    <row r="86" spans="1:11" ht="39.75" customHeight="1">
      <c r="A86" s="43">
        <v>21</v>
      </c>
      <c r="B86" s="21" t="s">
        <v>71</v>
      </c>
      <c r="C86" s="43">
        <v>901</v>
      </c>
      <c r="D86" s="24">
        <v>1003</v>
      </c>
      <c r="E86" s="18" t="s">
        <v>42</v>
      </c>
      <c r="F86" s="19"/>
      <c r="G86" s="25"/>
      <c r="H86" s="25"/>
      <c r="I86" s="35">
        <f>25-16+0.1</f>
        <v>9.1</v>
      </c>
      <c r="J86" s="38"/>
    </row>
    <row r="87" spans="1:11" ht="38.25">
      <c r="A87" s="45">
        <v>22</v>
      </c>
      <c r="B87" s="21" t="s">
        <v>58</v>
      </c>
      <c r="C87" s="43">
        <v>901</v>
      </c>
      <c r="D87" s="24">
        <v>1003</v>
      </c>
      <c r="E87" s="20" t="s">
        <v>24</v>
      </c>
      <c r="F87" s="19"/>
      <c r="G87" s="25"/>
      <c r="H87" s="25"/>
      <c r="I87" s="35">
        <v>0</v>
      </c>
      <c r="J87" s="38"/>
    </row>
    <row r="88" spans="1:11" ht="41.25" customHeight="1">
      <c r="A88" s="45">
        <v>23</v>
      </c>
      <c r="B88" s="21" t="s">
        <v>104</v>
      </c>
      <c r="C88" s="43">
        <v>901</v>
      </c>
      <c r="D88" s="24">
        <v>405</v>
      </c>
      <c r="E88" s="18" t="s">
        <v>66</v>
      </c>
      <c r="F88" s="19"/>
      <c r="G88" s="25"/>
      <c r="H88" s="25"/>
      <c r="I88" s="35">
        <v>122.3</v>
      </c>
      <c r="J88" s="38"/>
    </row>
    <row r="89" spans="1:11" ht="41.25" customHeight="1">
      <c r="A89" s="43">
        <v>24</v>
      </c>
      <c r="B89" s="31" t="s">
        <v>90</v>
      </c>
      <c r="C89" s="43">
        <v>901</v>
      </c>
      <c r="D89" s="24">
        <v>113</v>
      </c>
      <c r="E89" s="18" t="s">
        <v>21</v>
      </c>
      <c r="F89" s="18"/>
      <c r="G89" s="25"/>
      <c r="H89" s="25"/>
      <c r="I89" s="35">
        <f>176.5-3-2-50-2-2.4-3</f>
        <v>114.1</v>
      </c>
      <c r="J89" s="38"/>
    </row>
    <row r="90" spans="1:11" ht="38.25" customHeight="1">
      <c r="A90" s="43">
        <v>25</v>
      </c>
      <c r="B90" s="21" t="s">
        <v>124</v>
      </c>
      <c r="C90" s="52"/>
      <c r="D90" s="24"/>
      <c r="E90" s="18" t="s">
        <v>22</v>
      </c>
      <c r="F90" s="18"/>
      <c r="G90" s="25"/>
      <c r="H90" s="25"/>
      <c r="I90" s="35">
        <f>SUM(I91:I93)</f>
        <v>3102.0000000000005</v>
      </c>
      <c r="J90" s="38"/>
    </row>
    <row r="91" spans="1:11" ht="21.75" customHeight="1">
      <c r="A91" s="43"/>
      <c r="B91" s="21"/>
      <c r="C91" s="53">
        <v>919</v>
      </c>
      <c r="D91" s="33">
        <v>106</v>
      </c>
      <c r="E91" s="19" t="s">
        <v>123</v>
      </c>
      <c r="F91" s="19"/>
      <c r="G91" s="25"/>
      <c r="H91" s="25"/>
      <c r="I91" s="41">
        <f>3112-3.7-76.8-23.2-18.9+122-50.7-6.5+6.5</f>
        <v>3060.7000000000003</v>
      </c>
      <c r="J91" s="38"/>
    </row>
    <row r="92" spans="1:11" ht="21.75" customHeight="1">
      <c r="A92" s="43"/>
      <c r="B92" s="21"/>
      <c r="C92" s="53">
        <v>919</v>
      </c>
      <c r="D92" s="33">
        <v>106</v>
      </c>
      <c r="E92" s="19" t="s">
        <v>118</v>
      </c>
      <c r="F92" s="19"/>
      <c r="G92" s="25"/>
      <c r="H92" s="25"/>
      <c r="I92" s="36">
        <v>38.299999999999997</v>
      </c>
      <c r="J92" s="38"/>
    </row>
    <row r="93" spans="1:11" ht="21.75" customHeight="1">
      <c r="A93" s="43"/>
      <c r="B93" s="21"/>
      <c r="C93" s="53">
        <v>919</v>
      </c>
      <c r="D93" s="33">
        <v>113</v>
      </c>
      <c r="E93" s="19" t="s">
        <v>123</v>
      </c>
      <c r="F93" s="19"/>
      <c r="G93" s="25"/>
      <c r="H93" s="25"/>
      <c r="I93" s="36">
        <f>6-3</f>
        <v>3</v>
      </c>
      <c r="J93" s="38"/>
    </row>
    <row r="94" spans="1:11" ht="52.5" customHeight="1">
      <c r="A94" s="43">
        <v>26</v>
      </c>
      <c r="B94" s="21" t="s">
        <v>91</v>
      </c>
      <c r="C94" s="52">
        <v>901</v>
      </c>
      <c r="D94" s="22">
        <v>412</v>
      </c>
      <c r="E94" s="20" t="s">
        <v>34</v>
      </c>
      <c r="F94" s="49"/>
      <c r="G94" s="50"/>
      <c r="H94" s="50"/>
      <c r="I94" s="35">
        <f>300+120</f>
        <v>420</v>
      </c>
      <c r="J94" s="38"/>
    </row>
    <row r="95" spans="1:11" ht="42" customHeight="1">
      <c r="A95" s="43">
        <v>27</v>
      </c>
      <c r="B95" s="21" t="s">
        <v>92</v>
      </c>
      <c r="C95" s="52"/>
      <c r="D95" s="24"/>
      <c r="E95" s="18" t="s">
        <v>41</v>
      </c>
      <c r="F95" s="49"/>
      <c r="G95" s="50"/>
      <c r="H95" s="50"/>
      <c r="I95" s="35">
        <f>SUM(I96)</f>
        <v>41.1</v>
      </c>
      <c r="J95" s="38"/>
    </row>
    <row r="96" spans="1:11" ht="26.25" customHeight="1">
      <c r="A96" s="43"/>
      <c r="B96" s="21"/>
      <c r="C96" s="53">
        <v>901</v>
      </c>
      <c r="D96" s="33">
        <v>707</v>
      </c>
      <c r="E96" s="19" t="s">
        <v>64</v>
      </c>
      <c r="F96" s="54"/>
      <c r="G96" s="55"/>
      <c r="H96" s="55"/>
      <c r="I96" s="36">
        <v>41.1</v>
      </c>
      <c r="J96" s="38"/>
    </row>
    <row r="97" spans="1:12" ht="52.5" customHeight="1">
      <c r="A97" s="43">
        <v>28</v>
      </c>
      <c r="B97" s="56" t="s">
        <v>93</v>
      </c>
      <c r="C97" s="52">
        <v>901</v>
      </c>
      <c r="D97" s="24">
        <v>501</v>
      </c>
      <c r="E97" s="18" t="s">
        <v>28</v>
      </c>
      <c r="F97" s="49"/>
      <c r="G97" s="50"/>
      <c r="H97" s="50"/>
      <c r="I97" s="35">
        <f>1229-129-37.3-300-200-62.7</f>
        <v>500.00000000000006</v>
      </c>
      <c r="J97" s="38"/>
    </row>
    <row r="98" spans="1:12" ht="42" customHeight="1">
      <c r="A98" s="43">
        <v>29</v>
      </c>
      <c r="B98" s="21" t="s">
        <v>94</v>
      </c>
      <c r="C98" s="52"/>
      <c r="D98" s="24">
        <v>1004</v>
      </c>
      <c r="E98" s="18" t="s">
        <v>29</v>
      </c>
      <c r="F98" s="49"/>
      <c r="G98" s="50"/>
      <c r="H98" s="50"/>
      <c r="I98" s="35">
        <f>SUM(I99:I99)</f>
        <v>1378.4</v>
      </c>
      <c r="J98" s="38"/>
    </row>
    <row r="99" spans="1:12" ht="27" customHeight="1">
      <c r="A99" s="43"/>
      <c r="B99" s="48"/>
      <c r="C99" s="53">
        <v>901</v>
      </c>
      <c r="D99" s="33">
        <v>1004</v>
      </c>
      <c r="E99" s="19" t="s">
        <v>76</v>
      </c>
      <c r="F99" s="54"/>
      <c r="G99" s="55"/>
      <c r="H99" s="55"/>
      <c r="I99" s="36">
        <f>560-4.8+1033.8-210.6</f>
        <v>1378.4</v>
      </c>
      <c r="J99" s="38"/>
    </row>
    <row r="100" spans="1:12" ht="33.75" customHeight="1">
      <c r="A100" s="43">
        <v>30</v>
      </c>
      <c r="B100" s="46" t="s">
        <v>95</v>
      </c>
      <c r="C100" s="52">
        <v>901</v>
      </c>
      <c r="D100" s="24">
        <v>1003</v>
      </c>
      <c r="E100" s="18" t="s">
        <v>31</v>
      </c>
      <c r="F100" s="49"/>
      <c r="G100" s="50"/>
      <c r="H100" s="50"/>
      <c r="I100" s="35">
        <v>5</v>
      </c>
      <c r="J100" s="38"/>
    </row>
    <row r="101" spans="1:12" ht="27.75" customHeight="1">
      <c r="A101" s="43">
        <v>31</v>
      </c>
      <c r="B101" s="46" t="s">
        <v>96</v>
      </c>
      <c r="C101" s="52">
        <v>901</v>
      </c>
      <c r="D101" s="24">
        <v>412</v>
      </c>
      <c r="E101" s="18" t="s">
        <v>40</v>
      </c>
      <c r="F101" s="49"/>
      <c r="G101" s="50"/>
      <c r="H101" s="50"/>
      <c r="I101" s="35">
        <f>2-2</f>
        <v>0</v>
      </c>
      <c r="J101" s="38"/>
    </row>
    <row r="102" spans="1:12" ht="54" customHeight="1">
      <c r="A102" s="43">
        <v>32</v>
      </c>
      <c r="B102" s="46" t="s">
        <v>97</v>
      </c>
      <c r="C102" s="52">
        <v>901</v>
      </c>
      <c r="D102" s="24">
        <v>709</v>
      </c>
      <c r="E102" s="18" t="s">
        <v>38</v>
      </c>
      <c r="F102" s="49"/>
      <c r="G102" s="50"/>
      <c r="H102" s="50"/>
      <c r="I102" s="35">
        <f>5-5</f>
        <v>0</v>
      </c>
      <c r="J102" s="38"/>
    </row>
    <row r="103" spans="1:12" ht="38.25">
      <c r="A103" s="43">
        <v>33</v>
      </c>
      <c r="B103" s="31" t="s">
        <v>98</v>
      </c>
      <c r="C103" s="52">
        <v>901</v>
      </c>
      <c r="D103" s="24">
        <v>502</v>
      </c>
      <c r="E103" s="18" t="s">
        <v>39</v>
      </c>
      <c r="F103" s="49"/>
      <c r="G103" s="50"/>
      <c r="H103" s="50"/>
      <c r="I103" s="35">
        <f>12913.5+13340.2+2250+96.6-11591.5-1886+3.6+413.6+990-499.2+207+132054.9+87766.4+99.4-20.7+133.8+123.1-165.4-219521.4-1.1</f>
        <v>16706.799999999967</v>
      </c>
      <c r="J103" s="39"/>
      <c r="K103" s="32"/>
      <c r="L103" s="3"/>
    </row>
    <row r="104" spans="1:12" ht="38.25">
      <c r="A104" s="43">
        <v>34</v>
      </c>
      <c r="B104" s="21" t="s">
        <v>99</v>
      </c>
      <c r="C104" s="52">
        <v>901</v>
      </c>
      <c r="D104" s="24">
        <v>707</v>
      </c>
      <c r="E104" s="18" t="s">
        <v>59</v>
      </c>
      <c r="F104" s="49"/>
      <c r="G104" s="50"/>
      <c r="H104" s="50"/>
      <c r="I104" s="35">
        <v>2.5</v>
      </c>
      <c r="J104" s="38"/>
    </row>
    <row r="105" spans="1:12" ht="79.5" customHeight="1">
      <c r="A105" s="43">
        <v>35</v>
      </c>
      <c r="B105" s="57" t="s">
        <v>100</v>
      </c>
      <c r="C105" s="52">
        <v>901</v>
      </c>
      <c r="D105" s="24">
        <v>501</v>
      </c>
      <c r="E105" s="18" t="s">
        <v>101</v>
      </c>
      <c r="F105" s="49"/>
      <c r="G105" s="50"/>
      <c r="H105" s="50"/>
      <c r="I105" s="35">
        <f>692.9-326.2-366.7</f>
        <v>0</v>
      </c>
      <c r="J105" s="38"/>
    </row>
    <row r="106" spans="1:12" ht="39.75" customHeight="1">
      <c r="A106" s="43">
        <v>36</v>
      </c>
      <c r="B106" s="57" t="s">
        <v>110</v>
      </c>
      <c r="C106" s="52">
        <v>901</v>
      </c>
      <c r="D106" s="24">
        <v>603</v>
      </c>
      <c r="E106" s="18" t="s">
        <v>111</v>
      </c>
      <c r="F106" s="49"/>
      <c r="G106" s="50"/>
      <c r="H106" s="50"/>
      <c r="I106" s="35">
        <v>0</v>
      </c>
      <c r="J106" s="38"/>
    </row>
    <row r="107" spans="1:12">
      <c r="A107" s="43"/>
      <c r="B107" s="21" t="s">
        <v>6</v>
      </c>
      <c r="C107" s="44"/>
      <c r="D107" s="44"/>
      <c r="E107" s="44"/>
      <c r="F107" s="44"/>
      <c r="G107" s="44"/>
      <c r="H107" s="44"/>
      <c r="I107" s="37">
        <f>SUM(I8+I12+I22+I23+I26+I32+I33+I34+I35+I41+I42+I45+I46+I53+I54+I55+I56+I74+I75+I80+I86+I87+I88+I89+I90+I94+I95+I97+I98+I100+I101+I102+I103+I104+I105+I106)</f>
        <v>466262.57099999988</v>
      </c>
      <c r="J107" s="38"/>
    </row>
    <row r="108" spans="1:12">
      <c r="A108" s="40"/>
      <c r="B108" s="58"/>
      <c r="C108" s="25"/>
      <c r="D108" s="25"/>
      <c r="E108" s="25"/>
      <c r="F108" s="25"/>
      <c r="G108" s="58"/>
      <c r="H108" s="40"/>
      <c r="I108" s="40"/>
    </row>
    <row r="109" spans="1:12">
      <c r="A109" s="40"/>
      <c r="B109" s="58"/>
      <c r="C109" s="25"/>
      <c r="D109" s="70"/>
      <c r="E109" s="71"/>
      <c r="F109" s="71"/>
      <c r="G109" s="71"/>
      <c r="H109" s="71"/>
      <c r="I109" s="71"/>
      <c r="K109" s="7"/>
    </row>
    <row r="110" spans="1:12" ht="15">
      <c r="A110" s="68" t="s">
        <v>127</v>
      </c>
      <c r="B110" s="69"/>
      <c r="C110" s="69"/>
      <c r="D110" s="69"/>
      <c r="E110" s="69"/>
      <c r="F110" s="69"/>
      <c r="G110" s="69"/>
      <c r="H110" s="69"/>
      <c r="I110" s="69"/>
    </row>
    <row r="111" spans="1:12" ht="14.25">
      <c r="A111" s="26"/>
      <c r="B111" s="27"/>
      <c r="C111" s="28"/>
      <c r="D111" s="28"/>
      <c r="E111" s="28"/>
      <c r="F111" s="28"/>
      <c r="G111" s="29"/>
      <c r="H111" s="26"/>
      <c r="I111" s="30"/>
    </row>
  </sheetData>
  <autoFilter ref="A7:I107"/>
  <mergeCells count="9">
    <mergeCell ref="K61:M61"/>
    <mergeCell ref="A110:I110"/>
    <mergeCell ref="D109:I109"/>
    <mergeCell ref="B6:F6"/>
    <mergeCell ref="C1:I1"/>
    <mergeCell ref="C2:I2"/>
    <mergeCell ref="C3:I3"/>
    <mergeCell ref="C4:I4"/>
    <mergeCell ref="B5:H5"/>
  </mergeCells>
  <pageMargins left="0.9055118110236221" right="0.19685039370078741" top="0.19685039370078741" bottom="0.19685039370078741" header="0.11811023622047245" footer="0.51181102362204722"/>
  <pageSetup paperSize="9" scale="90" fitToHeight="11" orientation="portrait" r:id="rId1"/>
  <rowBreaks count="2" manualBreakCount="2">
    <brk id="42" max="8" man="1"/>
    <brk id="8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Прил.4</vt:lpstr>
      <vt:lpstr>Прил.4!Область_печати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жданова</cp:lastModifiedBy>
  <cp:lastPrinted>2021-11-15T04:37:41Z</cp:lastPrinted>
  <dcterms:created xsi:type="dcterms:W3CDTF">1996-10-08T23:32:33Z</dcterms:created>
  <dcterms:modified xsi:type="dcterms:W3CDTF">2023-12-27T12:23:28Z</dcterms:modified>
</cp:coreProperties>
</file>