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МАЙ ПРОКУРАТУРА\"/>
    </mc:Choice>
  </mc:AlternateContent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Прил.4!$A$8:$L$408</definedName>
    <definedName name="_xlnm.Print_Area" localSheetId="0">Прил.4!$A$1:$L$408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3" i="7" l="1"/>
  <c r="K401" i="7"/>
  <c r="K400" i="7" s="1"/>
  <c r="K399" i="7" s="1"/>
  <c r="K398" i="7" s="1"/>
  <c r="K397" i="7" s="1"/>
  <c r="K396" i="7" s="1"/>
  <c r="L395" i="7"/>
  <c r="K394" i="7"/>
  <c r="K393" i="7" s="1"/>
  <c r="K392" i="7" s="1"/>
  <c r="K390" i="7"/>
  <c r="K387" i="7" s="1"/>
  <c r="K388" i="7"/>
  <c r="L372" i="7"/>
  <c r="L374" i="7"/>
  <c r="L378" i="7"/>
  <c r="L383" i="7"/>
  <c r="K382" i="7"/>
  <c r="K381" i="7" s="1"/>
  <c r="K380" i="7" s="1"/>
  <c r="K379" i="7" s="1"/>
  <c r="K377" i="7"/>
  <c r="K376" i="7" s="1"/>
  <c r="K375" i="7" s="1"/>
  <c r="K370" i="7"/>
  <c r="K371" i="7"/>
  <c r="K373" i="7"/>
  <c r="K365" i="7"/>
  <c r="K364" i="7" s="1"/>
  <c r="L366" i="7"/>
  <c r="K355" i="7"/>
  <c r="K354" i="7" s="1"/>
  <c r="K356" i="7"/>
  <c r="L357" i="7"/>
  <c r="L359" i="7"/>
  <c r="L360" i="7"/>
  <c r="K358" i="7"/>
  <c r="L348" i="7"/>
  <c r="L349" i="7"/>
  <c r="L351" i="7"/>
  <c r="L352" i="7"/>
  <c r="K350" i="7"/>
  <c r="K347" i="7"/>
  <c r="K346" i="7" s="1"/>
  <c r="L344" i="7"/>
  <c r="K343" i="7"/>
  <c r="K342" i="7" s="1"/>
  <c r="K341" i="7" s="1"/>
  <c r="L340" i="7"/>
  <c r="K339" i="7"/>
  <c r="K338" i="7" s="1"/>
  <c r="L336" i="7"/>
  <c r="K335" i="7"/>
  <c r="K333" i="7"/>
  <c r="K332" i="7" s="1"/>
  <c r="K337" i="7" l="1"/>
  <c r="K345" i="7"/>
  <c r="K386" i="7"/>
  <c r="K363" i="7"/>
  <c r="K369" i="7"/>
  <c r="K353" i="7"/>
  <c r="K368" i="7" l="1"/>
  <c r="K385" i="7"/>
  <c r="K362" i="7"/>
  <c r="L331" i="7"/>
  <c r="K330" i="7"/>
  <c r="K329" i="7" s="1"/>
  <c r="L324" i="7"/>
  <c r="K323" i="7"/>
  <c r="K322" i="7" s="1"/>
  <c r="L321" i="7"/>
  <c r="K320" i="7"/>
  <c r="K319" i="7" s="1"/>
  <c r="L309" i="7"/>
  <c r="L310" i="7"/>
  <c r="L312" i="7"/>
  <c r="L313" i="7"/>
  <c r="L315" i="7"/>
  <c r="L316" i="7"/>
  <c r="L318" i="7"/>
  <c r="K317" i="7"/>
  <c r="K314" i="7"/>
  <c r="K311" i="7"/>
  <c r="K307" i="7" s="1"/>
  <c r="K308" i="7"/>
  <c r="L305" i="7"/>
  <c r="K303" i="7"/>
  <c r="K302" i="7" s="1"/>
  <c r="K304" i="7"/>
  <c r="L285" i="7"/>
  <c r="L286" i="7"/>
  <c r="L287" i="7"/>
  <c r="L289" i="7"/>
  <c r="L290" i="7"/>
  <c r="L292" i="7"/>
  <c r="L293" i="7"/>
  <c r="L294" i="7"/>
  <c r="L300" i="7"/>
  <c r="K299" i="7"/>
  <c r="K297" i="7"/>
  <c r="K295" i="7"/>
  <c r="K291" i="7"/>
  <c r="K288" i="7"/>
  <c r="K284" i="7"/>
  <c r="K278" i="7"/>
  <c r="K279" i="7"/>
  <c r="K276" i="7"/>
  <c r="L277" i="7"/>
  <c r="L272" i="7"/>
  <c r="L274" i="7"/>
  <c r="K271" i="7"/>
  <c r="K270" i="7" s="1"/>
  <c r="K273" i="7"/>
  <c r="L267" i="7"/>
  <c r="L269" i="7"/>
  <c r="K265" i="7"/>
  <c r="K266" i="7"/>
  <c r="K268" i="7"/>
  <c r="K261" i="7"/>
  <c r="K263" i="7"/>
  <c r="K260" i="7" s="1"/>
  <c r="L257" i="7"/>
  <c r="L259" i="7"/>
  <c r="K256" i="7"/>
  <c r="K255" i="7" s="1"/>
  <c r="K258" i="7"/>
  <c r="L252" i="7"/>
  <c r="K251" i="7"/>
  <c r="K250" i="7" s="1"/>
  <c r="L247" i="7"/>
  <c r="K245" i="7"/>
  <c r="K246" i="7"/>
  <c r="K248" i="7"/>
  <c r="L237" i="7"/>
  <c r="L238" i="7"/>
  <c r="L240" i="7"/>
  <c r="L241" i="7"/>
  <c r="K234" i="7"/>
  <c r="K236" i="7"/>
  <c r="K239" i="7"/>
  <c r="K243" i="7"/>
  <c r="K242" i="7" s="1"/>
  <c r="L229" i="7"/>
  <c r="L231" i="7"/>
  <c r="K228" i="7"/>
  <c r="K227" i="7" s="1"/>
  <c r="K230" i="7"/>
  <c r="L225" i="7"/>
  <c r="K224" i="7"/>
  <c r="K223" i="7" s="1"/>
  <c r="K222" i="7" s="1"/>
  <c r="K221" i="7" s="1"/>
  <c r="L208" i="7"/>
  <c r="L210" i="7"/>
  <c r="L213" i="7"/>
  <c r="L215" i="7"/>
  <c r="L219" i="7"/>
  <c r="K207" i="7"/>
  <c r="K206" i="7" s="1"/>
  <c r="K209" i="7"/>
  <c r="K212" i="7"/>
  <c r="K211" i="7" s="1"/>
  <c r="K214" i="7"/>
  <c r="K216" i="7"/>
  <c r="K218" i="7"/>
  <c r="L198" i="7"/>
  <c r="L201" i="7"/>
  <c r="L203" i="7"/>
  <c r="K196" i="7"/>
  <c r="K197" i="7"/>
  <c r="K200" i="7"/>
  <c r="K199" i="7" s="1"/>
  <c r="K202" i="7"/>
  <c r="L192" i="7"/>
  <c r="K190" i="7"/>
  <c r="K189" i="7" s="1"/>
  <c r="K188" i="7" s="1"/>
  <c r="K191" i="7"/>
  <c r="L187" i="7"/>
  <c r="K186" i="7"/>
  <c r="K185" i="7" s="1"/>
  <c r="K184" i="7" s="1"/>
  <c r="L176" i="7"/>
  <c r="L178" i="7"/>
  <c r="K175" i="7"/>
  <c r="K177" i="7"/>
  <c r="K174" i="7" s="1"/>
  <c r="K179" i="7"/>
  <c r="K181" i="7"/>
  <c r="K168" i="7"/>
  <c r="L172" i="7"/>
  <c r="K169" i="7"/>
  <c r="K171" i="7"/>
  <c r="K166" i="7"/>
  <c r="K165" i="7" s="1"/>
  <c r="L167" i="7"/>
  <c r="L164" i="7"/>
  <c r="K163" i="7"/>
  <c r="K162" i="7" s="1"/>
  <c r="L157" i="7"/>
  <c r="L160" i="7"/>
  <c r="K156" i="7"/>
  <c r="K155" i="7" s="1"/>
  <c r="K158" i="7"/>
  <c r="K159" i="7"/>
  <c r="K147" i="7"/>
  <c r="K146" i="7" s="1"/>
  <c r="L145" i="7"/>
  <c r="K144" i="7"/>
  <c r="K143" i="7" s="1"/>
  <c r="K141" i="7"/>
  <c r="K140" i="7" s="1"/>
  <c r="K139" i="7" s="1"/>
  <c r="L138" i="7"/>
  <c r="K137" i="7"/>
  <c r="K136" i="7" s="1"/>
  <c r="L127" i="7"/>
  <c r="L129" i="7"/>
  <c r="L131" i="7"/>
  <c r="L133" i="7"/>
  <c r="L135" i="7"/>
  <c r="K126" i="7"/>
  <c r="K125" i="7" s="1"/>
  <c r="K128" i="7"/>
  <c r="K130" i="7"/>
  <c r="K132" i="7"/>
  <c r="K134" i="7"/>
  <c r="L121" i="7"/>
  <c r="L123" i="7"/>
  <c r="K120" i="7"/>
  <c r="K119" i="7" s="1"/>
  <c r="K122" i="7"/>
  <c r="L113" i="7"/>
  <c r="L115" i="7"/>
  <c r="K108" i="7"/>
  <c r="K107" i="7" s="1"/>
  <c r="K110" i="7"/>
  <c r="K112" i="7"/>
  <c r="K114" i="7"/>
  <c r="K116" i="7"/>
  <c r="K104" i="7"/>
  <c r="K103" i="7" s="1"/>
  <c r="K102" i="7" s="1"/>
  <c r="L101" i="7"/>
  <c r="K99" i="7"/>
  <c r="K98" i="7" s="1"/>
  <c r="K97" i="7" s="1"/>
  <c r="K100" i="7"/>
  <c r="L96" i="7"/>
  <c r="K94" i="7"/>
  <c r="K95" i="7"/>
  <c r="L91" i="7"/>
  <c r="K89" i="7"/>
  <c r="K88" i="7" s="1"/>
  <c r="K90" i="7"/>
  <c r="L80" i="7"/>
  <c r="L82" i="7"/>
  <c r="L84" i="7"/>
  <c r="L86" i="7"/>
  <c r="K77" i="7"/>
  <c r="K79" i="7"/>
  <c r="K76" i="7" s="1"/>
  <c r="K81" i="7"/>
  <c r="K83" i="7"/>
  <c r="K85" i="7"/>
  <c r="L72" i="7"/>
  <c r="L73" i="7"/>
  <c r="K70" i="7"/>
  <c r="K71" i="7"/>
  <c r="L67" i="7"/>
  <c r="L69" i="7"/>
  <c r="K68" i="7"/>
  <c r="K66" i="7"/>
  <c r="L61" i="7"/>
  <c r="L62" i="7"/>
  <c r="K58" i="7"/>
  <c r="K57" i="7" s="1"/>
  <c r="K59" i="7"/>
  <c r="K60" i="7"/>
  <c r="L54" i="7"/>
  <c r="L56" i="7"/>
  <c r="K53" i="7"/>
  <c r="K52" i="7" s="1"/>
  <c r="K55" i="7"/>
  <c r="K49" i="7"/>
  <c r="K48" i="7" s="1"/>
  <c r="L47" i="7"/>
  <c r="K46" i="7"/>
  <c r="L42" i="7"/>
  <c r="L44" i="7"/>
  <c r="L45" i="7"/>
  <c r="K41" i="7"/>
  <c r="K40" i="7" s="1"/>
  <c r="K43" i="7"/>
  <c r="L39" i="7"/>
  <c r="K38" i="7"/>
  <c r="L37" i="7"/>
  <c r="K36" i="7"/>
  <c r="L34" i="7"/>
  <c r="L35" i="7"/>
  <c r="K32" i="7"/>
  <c r="K31" i="7" s="1"/>
  <c r="L25" i="7"/>
  <c r="K24" i="7"/>
  <c r="K23" i="7" s="1"/>
  <c r="K22" i="7" s="1"/>
  <c r="K173" i="7" l="1"/>
  <c r="K254" i="7"/>
  <c r="K30" i="7"/>
  <c r="K124" i="7"/>
  <c r="K205" i="7"/>
  <c r="K306" i="7"/>
  <c r="K75" i="7"/>
  <c r="K106" i="7"/>
  <c r="K118" i="7"/>
  <c r="K161" i="7"/>
  <c r="K301" i="7"/>
  <c r="K154" i="7"/>
  <c r="K384" i="7"/>
  <c r="K233" i="7"/>
  <c r="K275" i="7"/>
  <c r="K65" i="7"/>
  <c r="K195" i="7"/>
  <c r="K283" i="7"/>
  <c r="K367" i="7"/>
  <c r="L18" i="7"/>
  <c r="L21" i="7"/>
  <c r="K17" i="7"/>
  <c r="K20" i="7"/>
  <c r="K19" i="7" s="1"/>
  <c r="K12" i="7"/>
  <c r="K11" i="7" s="1"/>
  <c r="K13" i="7"/>
  <c r="L14" i="7"/>
  <c r="K194" i="7" l="1"/>
  <c r="K16" i="7"/>
  <c r="K87" i="7"/>
  <c r="K204" i="7"/>
  <c r="K282" i="7"/>
  <c r="K232" i="7"/>
  <c r="K153" i="7"/>
  <c r="K74" i="7"/>
  <c r="K64" i="7"/>
  <c r="K253" i="7"/>
  <c r="J402" i="7"/>
  <c r="L402" i="7" s="1"/>
  <c r="J401" i="7"/>
  <c r="J394" i="7"/>
  <c r="J393" i="7"/>
  <c r="J392" i="7" s="1"/>
  <c r="J391" i="7"/>
  <c r="J389" i="7"/>
  <c r="J382" i="7"/>
  <c r="J381" i="7" s="1"/>
  <c r="J380" i="7" s="1"/>
  <c r="J379" i="7" s="1"/>
  <c r="J377" i="7"/>
  <c r="J376" i="7" s="1"/>
  <c r="J375" i="7" s="1"/>
  <c r="J373" i="7"/>
  <c r="J371" i="7"/>
  <c r="J370" i="7" s="1"/>
  <c r="L370" i="7" s="1"/>
  <c r="J365" i="7"/>
  <c r="J364" i="7"/>
  <c r="J358" i="7"/>
  <c r="L358" i="7" s="1"/>
  <c r="J356" i="7"/>
  <c r="J350" i="7"/>
  <c r="L350" i="7" s="1"/>
  <c r="J347" i="7"/>
  <c r="L347" i="7" s="1"/>
  <c r="J346" i="7"/>
  <c r="J343" i="7"/>
  <c r="J342" i="7" s="1"/>
  <c r="J341" i="7" s="1"/>
  <c r="J339" i="7"/>
  <c r="J338" i="7"/>
  <c r="J335" i="7"/>
  <c r="J332" i="7" s="1"/>
  <c r="L332" i="7" s="1"/>
  <c r="J330" i="7"/>
  <c r="J329" i="7" s="1"/>
  <c r="J328" i="7"/>
  <c r="J327" i="7" s="1"/>
  <c r="J326" i="7" s="1"/>
  <c r="J325" i="7" s="1"/>
  <c r="J323" i="7"/>
  <c r="J322" i="7" s="1"/>
  <c r="J320" i="7"/>
  <c r="J319" i="7" s="1"/>
  <c r="J317" i="7"/>
  <c r="J314" i="7"/>
  <c r="L314" i="7" s="1"/>
  <c r="J311" i="7"/>
  <c r="L311" i="7" s="1"/>
  <c r="J308" i="7"/>
  <c r="L308" i="7" s="1"/>
  <c r="J304" i="7"/>
  <c r="J303" i="7" s="1"/>
  <c r="J302" i="7" s="1"/>
  <c r="J299" i="7"/>
  <c r="J298" i="7"/>
  <c r="L298" i="7" s="1"/>
  <c r="J296" i="7"/>
  <c r="L296" i="7" s="1"/>
  <c r="J295" i="7"/>
  <c r="J291" i="7"/>
  <c r="L291" i="7" s="1"/>
  <c r="J288" i="7"/>
  <c r="L288" i="7" s="1"/>
  <c r="J284" i="7"/>
  <c r="L284" i="7" s="1"/>
  <c r="J280" i="7"/>
  <c r="L280" i="7" s="1"/>
  <c r="J276" i="7"/>
  <c r="J273" i="7"/>
  <c r="J271" i="7"/>
  <c r="J270" i="7" s="1"/>
  <c r="L270" i="7" s="1"/>
  <c r="J268" i="7"/>
  <c r="J266" i="7"/>
  <c r="J265" i="7" s="1"/>
  <c r="L265" i="7" s="1"/>
  <c r="J264" i="7"/>
  <c r="J262" i="7"/>
  <c r="J258" i="7"/>
  <c r="J256" i="7"/>
  <c r="J255" i="7" s="1"/>
  <c r="J251" i="7"/>
  <c r="J250" i="7" s="1"/>
  <c r="J249" i="7"/>
  <c r="J246" i="7"/>
  <c r="J244" i="7"/>
  <c r="J243" i="7" s="1"/>
  <c r="J242" i="7" s="1"/>
  <c r="J239" i="7"/>
  <c r="L239" i="7" s="1"/>
  <c r="J236" i="7"/>
  <c r="L236" i="7" s="1"/>
  <c r="J235" i="7"/>
  <c r="L235" i="7" s="1"/>
  <c r="J234" i="7"/>
  <c r="J230" i="7"/>
  <c r="J228" i="7"/>
  <c r="J224" i="7"/>
  <c r="J223" i="7"/>
  <c r="J222" i="7" s="1"/>
  <c r="J221" i="7" s="1"/>
  <c r="J218" i="7"/>
  <c r="J217" i="7"/>
  <c r="J214" i="7"/>
  <c r="J212" i="7"/>
  <c r="J211" i="7"/>
  <c r="L211" i="7" s="1"/>
  <c r="J209" i="7"/>
  <c r="J207" i="7"/>
  <c r="J206" i="7" s="1"/>
  <c r="J202" i="7"/>
  <c r="J200" i="7"/>
  <c r="J199" i="7" s="1"/>
  <c r="L199" i="7" s="1"/>
  <c r="J197" i="7"/>
  <c r="J196" i="7"/>
  <c r="J191" i="7"/>
  <c r="J190" i="7" s="1"/>
  <c r="J189" i="7" s="1"/>
  <c r="J188" i="7" s="1"/>
  <c r="J186" i="7"/>
  <c r="J185" i="7" s="1"/>
  <c r="J184" i="7" s="1"/>
  <c r="L184" i="7" s="1"/>
  <c r="J182" i="7"/>
  <c r="J181" i="7"/>
  <c r="J180" i="7"/>
  <c r="L180" i="7" s="1"/>
  <c r="J177" i="7"/>
  <c r="J175" i="7"/>
  <c r="J171" i="7"/>
  <c r="J170" i="7"/>
  <c r="J169" i="7" s="1"/>
  <c r="J166" i="7"/>
  <c r="J165" i="7"/>
  <c r="L165" i="7" s="1"/>
  <c r="J163" i="7"/>
  <c r="J162" i="7" s="1"/>
  <c r="J159" i="7"/>
  <c r="J158" i="7" s="1"/>
  <c r="L158" i="7" s="1"/>
  <c r="J156" i="7"/>
  <c r="J155" i="7" s="1"/>
  <c r="L155" i="7" s="1"/>
  <c r="J152" i="7"/>
  <c r="J151" i="7" s="1"/>
  <c r="J150" i="7" s="1"/>
  <c r="J149" i="7" s="1"/>
  <c r="J148" i="7"/>
  <c r="L148" i="7" s="1"/>
  <c r="J147" i="7"/>
  <c r="J146" i="7"/>
  <c r="L146" i="7" s="1"/>
  <c r="J144" i="7"/>
  <c r="J143" i="7" s="1"/>
  <c r="J142" i="7"/>
  <c r="L142" i="7" s="1"/>
  <c r="J141" i="7"/>
  <c r="J140" i="7" s="1"/>
  <c r="J139" i="7" s="1"/>
  <c r="L139" i="7" s="1"/>
  <c r="J137" i="7"/>
  <c r="J136" i="7" s="1"/>
  <c r="L136" i="7" s="1"/>
  <c r="J134" i="7"/>
  <c r="J132" i="7"/>
  <c r="J130" i="7"/>
  <c r="J125" i="7" s="1"/>
  <c r="L125" i="7" s="1"/>
  <c r="J128" i="7"/>
  <c r="J126" i="7"/>
  <c r="J122" i="7"/>
  <c r="J119" i="7" s="1"/>
  <c r="J120" i="7"/>
  <c r="J117" i="7"/>
  <c r="J114" i="7"/>
  <c r="J112" i="7"/>
  <c r="J111" i="7"/>
  <c r="J109" i="7"/>
  <c r="J105" i="7"/>
  <c r="J100" i="7"/>
  <c r="J99" i="7" s="1"/>
  <c r="J98" i="7" s="1"/>
  <c r="J97" i="7" s="1"/>
  <c r="J95" i="7"/>
  <c r="J94" i="7" s="1"/>
  <c r="J93" i="7"/>
  <c r="J92" i="7"/>
  <c r="J89" i="7" s="1"/>
  <c r="J90" i="7"/>
  <c r="J85" i="7"/>
  <c r="J83" i="7"/>
  <c r="J81" i="7"/>
  <c r="J79" i="7"/>
  <c r="J78" i="7"/>
  <c r="L78" i="7" s="1"/>
  <c r="J77" i="7"/>
  <c r="J76" i="7" s="1"/>
  <c r="J71" i="7"/>
  <c r="J68" i="7"/>
  <c r="J66" i="7"/>
  <c r="J65" i="7"/>
  <c r="J60" i="7"/>
  <c r="L60" i="7" s="1"/>
  <c r="J59" i="7"/>
  <c r="J58" i="7" s="1"/>
  <c r="J57" i="7" s="1"/>
  <c r="J55" i="7"/>
  <c r="J53" i="7"/>
  <c r="J52" i="7" s="1"/>
  <c r="L52" i="7" s="1"/>
  <c r="J51" i="7"/>
  <c r="L51" i="7" s="1"/>
  <c r="J50" i="7"/>
  <c r="L50" i="7" s="1"/>
  <c r="J49" i="7"/>
  <c r="J46" i="7"/>
  <c r="J43" i="7"/>
  <c r="L43" i="7" s="1"/>
  <c r="J41" i="7"/>
  <c r="J40" i="7"/>
  <c r="L40" i="7" s="1"/>
  <c r="J38" i="7"/>
  <c r="J36" i="7"/>
  <c r="J33" i="7"/>
  <c r="L33" i="7" s="1"/>
  <c r="J32" i="7"/>
  <c r="J28" i="7"/>
  <c r="J27" i="7" s="1"/>
  <c r="J26" i="7" s="1"/>
  <c r="J24" i="7"/>
  <c r="J23" i="7" s="1"/>
  <c r="J22" i="7" s="1"/>
  <c r="J20" i="7"/>
  <c r="J19" i="7"/>
  <c r="L19" i="7" s="1"/>
  <c r="J17" i="7"/>
  <c r="J13" i="7"/>
  <c r="J12" i="7" s="1"/>
  <c r="J11" i="7" s="1"/>
  <c r="I401" i="7"/>
  <c r="I400" i="7" s="1"/>
  <c r="I399" i="7" s="1"/>
  <c r="I398" i="7" s="1"/>
  <c r="I397" i="7" s="1"/>
  <c r="I396" i="7" s="1"/>
  <c r="I394" i="7"/>
  <c r="I393" i="7"/>
  <c r="I392" i="7" s="1"/>
  <c r="I391" i="7"/>
  <c r="I390" i="7" s="1"/>
  <c r="I389" i="7"/>
  <c r="I388" i="7" s="1"/>
  <c r="I387" i="7" s="1"/>
  <c r="I386" i="7" s="1"/>
  <c r="I385" i="7" s="1"/>
  <c r="I384" i="7" s="1"/>
  <c r="I382" i="7"/>
  <c r="I381" i="7" s="1"/>
  <c r="I380" i="7" s="1"/>
  <c r="I379" i="7" s="1"/>
  <c r="I377" i="7"/>
  <c r="I376" i="7" s="1"/>
  <c r="I375" i="7" s="1"/>
  <c r="I373" i="7"/>
  <c r="I371" i="7"/>
  <c r="I370" i="7" s="1"/>
  <c r="I365" i="7"/>
  <c r="I364" i="7" s="1"/>
  <c r="I363" i="7" s="1"/>
  <c r="I362" i="7" s="1"/>
  <c r="I358" i="7"/>
  <c r="I356" i="7"/>
  <c r="I355" i="7" s="1"/>
  <c r="I354" i="7" s="1"/>
  <c r="I353" i="7" s="1"/>
  <c r="I350" i="7"/>
  <c r="I347" i="7"/>
  <c r="I343" i="7"/>
  <c r="I342" i="7" s="1"/>
  <c r="I341" i="7" s="1"/>
  <c r="I339" i="7"/>
  <c r="I338" i="7" s="1"/>
  <c r="I337" i="7" s="1"/>
  <c r="I335" i="7"/>
  <c r="I332" i="7" s="1"/>
  <c r="I330" i="7"/>
  <c r="I329" i="7" s="1"/>
  <c r="I327" i="7"/>
  <c r="I326" i="7" s="1"/>
  <c r="I325" i="7" s="1"/>
  <c r="I323" i="7"/>
  <c r="I322" i="7" s="1"/>
  <c r="I320" i="7"/>
  <c r="I319" i="7" s="1"/>
  <c r="I317" i="7"/>
  <c r="I314" i="7"/>
  <c r="I311" i="7"/>
  <c r="I308" i="7"/>
  <c r="I307" i="7" s="1"/>
  <c r="I304" i="7"/>
  <c r="I303" i="7" s="1"/>
  <c r="I302" i="7" s="1"/>
  <c r="I299" i="7"/>
  <c r="I297" i="7"/>
  <c r="I295" i="7"/>
  <c r="I291" i="7"/>
  <c r="I288" i="7"/>
  <c r="I284" i="7"/>
  <c r="I279" i="7"/>
  <c r="I278" i="7" s="1"/>
  <c r="I276" i="7"/>
  <c r="I275" i="7" s="1"/>
  <c r="I273" i="7"/>
  <c r="I271" i="7"/>
  <c r="I270" i="7" s="1"/>
  <c r="I268" i="7"/>
  <c r="I266" i="7"/>
  <c r="I265" i="7" s="1"/>
  <c r="I264" i="7"/>
  <c r="I263" i="7" s="1"/>
  <c r="I261" i="7"/>
  <c r="I258" i="7"/>
  <c r="I256" i="7"/>
  <c r="I255" i="7" s="1"/>
  <c r="I254" i="7" s="1"/>
  <c r="I251" i="7"/>
  <c r="I250" i="7" s="1"/>
  <c r="I248" i="7"/>
  <c r="I246" i="7"/>
  <c r="I243" i="7"/>
  <c r="I242" i="7" s="1"/>
  <c r="I239" i="7"/>
  <c r="I236" i="7"/>
  <c r="I234" i="7"/>
  <c r="I230" i="7"/>
  <c r="I228" i="7"/>
  <c r="I227" i="7" s="1"/>
  <c r="I224" i="7"/>
  <c r="I223" i="7"/>
  <c r="I222" i="7" s="1"/>
  <c r="I221" i="7" s="1"/>
  <c r="I218" i="7"/>
  <c r="I216" i="7"/>
  <c r="I214" i="7"/>
  <c r="I212" i="7"/>
  <c r="I211" i="7" s="1"/>
  <c r="I209" i="7"/>
  <c r="I207" i="7"/>
  <c r="I202" i="7"/>
  <c r="I200" i="7"/>
  <c r="I199" i="7"/>
  <c r="I197" i="7"/>
  <c r="I196" i="7" s="1"/>
  <c r="I195" i="7" s="1"/>
  <c r="I194" i="7" s="1"/>
  <c r="I191" i="7"/>
  <c r="I190" i="7" s="1"/>
  <c r="I189" i="7" s="1"/>
  <c r="I188" i="7" s="1"/>
  <c r="I186" i="7"/>
  <c r="I185" i="7" s="1"/>
  <c r="I184" i="7" s="1"/>
  <c r="I181" i="7"/>
  <c r="I179" i="7"/>
  <c r="I177" i="7"/>
  <c r="I175" i="7"/>
  <c r="I171" i="7"/>
  <c r="I169" i="7"/>
  <c r="I166" i="7"/>
  <c r="I165" i="7"/>
  <c r="I163" i="7"/>
  <c r="I162" i="7" s="1"/>
  <c r="I159" i="7"/>
  <c r="I158" i="7" s="1"/>
  <c r="I156" i="7"/>
  <c r="I155" i="7" s="1"/>
  <c r="I151" i="7"/>
  <c r="I150" i="7" s="1"/>
  <c r="I149" i="7" s="1"/>
  <c r="I147" i="7"/>
  <c r="I146" i="7" s="1"/>
  <c r="I144" i="7"/>
  <c r="I143" i="7"/>
  <c r="I141" i="7"/>
  <c r="I140" i="7" s="1"/>
  <c r="I139" i="7" s="1"/>
  <c r="I137" i="7"/>
  <c r="I136" i="7"/>
  <c r="I134" i="7"/>
  <c r="I132" i="7"/>
  <c r="I130" i="7"/>
  <c r="I128" i="7"/>
  <c r="I126" i="7"/>
  <c r="I125" i="7"/>
  <c r="I122" i="7"/>
  <c r="I120" i="7"/>
  <c r="I119" i="7" s="1"/>
  <c r="I118" i="7" s="1"/>
  <c r="I116" i="7"/>
  <c r="I114" i="7"/>
  <c r="I112" i="7"/>
  <c r="I110" i="7"/>
  <c r="I108" i="7"/>
  <c r="I104" i="7"/>
  <c r="I103" i="7" s="1"/>
  <c r="I102" i="7" s="1"/>
  <c r="I100" i="7"/>
  <c r="I99" i="7" s="1"/>
  <c r="I98" i="7" s="1"/>
  <c r="I97" i="7" s="1"/>
  <c r="I95" i="7"/>
  <c r="I94" i="7" s="1"/>
  <c r="I92" i="7"/>
  <c r="I90" i="7"/>
  <c r="I85" i="7"/>
  <c r="I83" i="7"/>
  <c r="I81" i="7"/>
  <c r="I79" i="7"/>
  <c r="I77" i="7"/>
  <c r="I71" i="7"/>
  <c r="I70" i="7"/>
  <c r="I68" i="7"/>
  <c r="I66" i="7"/>
  <c r="I60" i="7"/>
  <c r="I59" i="7" s="1"/>
  <c r="I58" i="7" s="1"/>
  <c r="I57" i="7" s="1"/>
  <c r="I55" i="7"/>
  <c r="I53" i="7"/>
  <c r="I52" i="7" s="1"/>
  <c r="I49" i="7"/>
  <c r="I48" i="7" s="1"/>
  <c r="I46" i="7"/>
  <c r="I43" i="7"/>
  <c r="I41" i="7"/>
  <c r="I38" i="7"/>
  <c r="I36" i="7"/>
  <c r="I33" i="7"/>
  <c r="I32" i="7" s="1"/>
  <c r="I28" i="7"/>
  <c r="I27" i="7" s="1"/>
  <c r="I26" i="7" s="1"/>
  <c r="I24" i="7"/>
  <c r="I23" i="7" s="1"/>
  <c r="I22" i="7" s="1"/>
  <c r="I20" i="7"/>
  <c r="I19" i="7"/>
  <c r="I17" i="7"/>
  <c r="I16" i="7" s="1"/>
  <c r="I15" i="7" s="1"/>
  <c r="I13" i="7"/>
  <c r="I12" i="7" s="1"/>
  <c r="I11" i="7" s="1"/>
  <c r="L53" i="7"/>
  <c r="J118" i="7" l="1"/>
  <c r="L118" i="7" s="1"/>
  <c r="L119" i="7"/>
  <c r="L162" i="7"/>
  <c r="J88" i="7"/>
  <c r="L88" i="7" s="1"/>
  <c r="L89" i="7"/>
  <c r="J64" i="7"/>
  <c r="J263" i="7"/>
  <c r="L264" i="7"/>
  <c r="J345" i="7"/>
  <c r="L345" i="7" s="1"/>
  <c r="L346" i="7"/>
  <c r="J48" i="7"/>
  <c r="L48" i="7" s="1"/>
  <c r="L49" i="7"/>
  <c r="J116" i="7"/>
  <c r="L117" i="7"/>
  <c r="J195" i="7"/>
  <c r="L196" i="7"/>
  <c r="J233" i="7"/>
  <c r="L234" i="7"/>
  <c r="J283" i="7"/>
  <c r="J337" i="7"/>
  <c r="L337" i="7" s="1"/>
  <c r="L338" i="7"/>
  <c r="J363" i="7"/>
  <c r="L364" i="7"/>
  <c r="K226" i="7"/>
  <c r="I233" i="7"/>
  <c r="I232" i="7" s="1"/>
  <c r="J16" i="7"/>
  <c r="J15" i="7" s="1"/>
  <c r="J110" i="7"/>
  <c r="J107" i="7" s="1"/>
  <c r="L111" i="7"/>
  <c r="L206" i="7"/>
  <c r="J275" i="7"/>
  <c r="L275" i="7" s="1"/>
  <c r="L276" i="7"/>
  <c r="L65" i="7"/>
  <c r="K281" i="7"/>
  <c r="K15" i="7"/>
  <c r="I283" i="7"/>
  <c r="I282" i="7" s="1"/>
  <c r="I281" i="7" s="1"/>
  <c r="J75" i="7"/>
  <c r="L76" i="7"/>
  <c r="J104" i="7"/>
  <c r="J103" i="7" s="1"/>
  <c r="J102" i="7" s="1"/>
  <c r="L105" i="7"/>
  <c r="J388" i="7"/>
  <c r="J387" i="7" s="1"/>
  <c r="L389" i="7"/>
  <c r="J400" i="7"/>
  <c r="J399" i="7" s="1"/>
  <c r="J398" i="7" s="1"/>
  <c r="J397" i="7" s="1"/>
  <c r="J396" i="7" s="1"/>
  <c r="L401" i="7"/>
  <c r="K193" i="7"/>
  <c r="I40" i="7"/>
  <c r="I31" i="7" s="1"/>
  <c r="I30" i="7" s="1"/>
  <c r="I10" i="7" s="1"/>
  <c r="I174" i="7"/>
  <c r="I173" i="7" s="1"/>
  <c r="J31" i="7"/>
  <c r="L31" i="7" s="1"/>
  <c r="L32" i="7"/>
  <c r="J108" i="7"/>
  <c r="L109" i="7"/>
  <c r="J254" i="7"/>
  <c r="L254" i="7" s="1"/>
  <c r="L255" i="7"/>
  <c r="J390" i="7"/>
  <c r="L391" i="7"/>
  <c r="I65" i="7"/>
  <c r="I64" i="7" s="1"/>
  <c r="I76" i="7"/>
  <c r="I75" i="7" s="1"/>
  <c r="I74" i="7" s="1"/>
  <c r="I168" i="7"/>
  <c r="I161" i="7" s="1"/>
  <c r="I346" i="7"/>
  <c r="I345" i="7" s="1"/>
  <c r="J70" i="7"/>
  <c r="L70" i="7" s="1"/>
  <c r="L71" i="7"/>
  <c r="J168" i="7"/>
  <c r="L168" i="7" s="1"/>
  <c r="J179" i="7"/>
  <c r="J174" i="7" s="1"/>
  <c r="J216" i="7"/>
  <c r="J205" i="7" s="1"/>
  <c r="L217" i="7"/>
  <c r="J227" i="7"/>
  <c r="L227" i="7" s="1"/>
  <c r="J248" i="7"/>
  <c r="J245" i="7" s="1"/>
  <c r="L245" i="7" s="1"/>
  <c r="L249" i="7"/>
  <c r="J261" i="7"/>
  <c r="L262" i="7"/>
  <c r="J279" i="7"/>
  <c r="J278" i="7" s="1"/>
  <c r="L278" i="7" s="1"/>
  <c r="J297" i="7"/>
  <c r="J307" i="7"/>
  <c r="L307" i="7" s="1"/>
  <c r="J355" i="7"/>
  <c r="J369" i="7"/>
  <c r="L369" i="7" s="1"/>
  <c r="K63" i="7"/>
  <c r="J124" i="7"/>
  <c r="L124" i="7" s="1"/>
  <c r="J154" i="7"/>
  <c r="J260" i="7"/>
  <c r="L260" i="7" s="1"/>
  <c r="J306" i="7"/>
  <c r="I89" i="7"/>
  <c r="I88" i="7" s="1"/>
  <c r="I206" i="7"/>
  <c r="I205" i="7" s="1"/>
  <c r="I204" i="7" s="1"/>
  <c r="I245" i="7"/>
  <c r="I226" i="7" s="1"/>
  <c r="I369" i="7"/>
  <c r="I107" i="7"/>
  <c r="I106" i="7" s="1"/>
  <c r="I124" i="7"/>
  <c r="I154" i="7"/>
  <c r="I260" i="7"/>
  <c r="I253" i="7" s="1"/>
  <c r="I306" i="7"/>
  <c r="I368" i="7"/>
  <c r="I367" i="7" s="1"/>
  <c r="J106" i="7" l="1"/>
  <c r="L107" i="7"/>
  <c r="J173" i="7"/>
  <c r="L173" i="7" s="1"/>
  <c r="L174" i="7"/>
  <c r="J204" i="7"/>
  <c r="L204" i="7" s="1"/>
  <c r="L205" i="7"/>
  <c r="J301" i="7"/>
  <c r="L301" i="7" s="1"/>
  <c r="L306" i="7"/>
  <c r="J354" i="7"/>
  <c r="L355" i="7"/>
  <c r="J386" i="7"/>
  <c r="L387" i="7"/>
  <c r="J194" i="7"/>
  <c r="L194" i="7" s="1"/>
  <c r="L195" i="7"/>
  <c r="J161" i="7"/>
  <c r="L161" i="7" s="1"/>
  <c r="J362" i="7"/>
  <c r="L362" i="7" s="1"/>
  <c r="L363" i="7"/>
  <c r="L154" i="7"/>
  <c r="L15" i="7"/>
  <c r="K10" i="7"/>
  <c r="I301" i="7"/>
  <c r="J74" i="7"/>
  <c r="L74" i="7" s="1"/>
  <c r="L75" i="7"/>
  <c r="J282" i="7"/>
  <c r="L283" i="7"/>
  <c r="J253" i="7"/>
  <c r="I153" i="7"/>
  <c r="J368" i="7"/>
  <c r="J30" i="7"/>
  <c r="L64" i="7"/>
  <c r="I63" i="7"/>
  <c r="L16" i="7"/>
  <c r="J232" i="7"/>
  <c r="L232" i="7" s="1"/>
  <c r="L233" i="7"/>
  <c r="I193" i="7"/>
  <c r="I87" i="7"/>
  <c r="L343" i="7"/>
  <c r="L342" i="7" s="1"/>
  <c r="L341" i="7" s="1"/>
  <c r="L328" i="7"/>
  <c r="L244" i="7"/>
  <c r="L152" i="7"/>
  <c r="L93" i="7"/>
  <c r="L339" i="7"/>
  <c r="K9" i="7" l="1"/>
  <c r="L10" i="7"/>
  <c r="J385" i="7"/>
  <c r="L386" i="7"/>
  <c r="J10" i="7"/>
  <c r="L30" i="7"/>
  <c r="J193" i="7"/>
  <c r="L193" i="7" s="1"/>
  <c r="L253" i="7"/>
  <c r="I9" i="7"/>
  <c r="I404" i="7" s="1"/>
  <c r="J226" i="7"/>
  <c r="L226" i="7" s="1"/>
  <c r="J353" i="7"/>
  <c r="L353" i="7" s="1"/>
  <c r="L354" i="7"/>
  <c r="J367" i="7"/>
  <c r="L367" i="7" s="1"/>
  <c r="L368" i="7"/>
  <c r="J281" i="7"/>
  <c r="L281" i="7" s="1"/>
  <c r="L282" i="7"/>
  <c r="J63" i="7"/>
  <c r="L63" i="7" s="1"/>
  <c r="J153" i="7"/>
  <c r="L153" i="7" s="1"/>
  <c r="L106" i="7"/>
  <c r="J87" i="7"/>
  <c r="L87" i="7" s="1"/>
  <c r="L170" i="7"/>
  <c r="L163" i="7"/>
  <c r="J384" i="7" l="1"/>
  <c r="L384" i="7" s="1"/>
  <c r="L385" i="7"/>
  <c r="J9" i="7"/>
  <c r="J404" i="7" s="1"/>
  <c r="K404" i="7"/>
  <c r="L404" i="7" s="1"/>
  <c r="L209" i="7"/>
  <c r="L317" i="7"/>
  <c r="L218" i="7"/>
  <c r="L216" i="7"/>
  <c r="L394" i="7"/>
  <c r="L393" i="7" s="1"/>
  <c r="L392" i="7" s="1"/>
  <c r="L377" i="7"/>
  <c r="L376" i="7" s="1"/>
  <c r="L375" i="7" s="1"/>
  <c r="L9" i="7" l="1"/>
  <c r="L230" i="7"/>
  <c r="L181" i="7"/>
  <c r="L177" i="7"/>
  <c r="L166" i="7"/>
  <c r="L108" i="7"/>
  <c r="L100" i="7"/>
  <c r="L99" i="7" s="1"/>
  <c r="L98" i="7" s="1"/>
  <c r="L97" i="7" s="1"/>
  <c r="L79" i="7"/>
  <c r="L68" i="7"/>
  <c r="L159" i="7" l="1"/>
  <c r="L147" i="7" l="1"/>
  <c r="L90" i="7" l="1"/>
  <c r="L92" i="7"/>
  <c r="L279" i="7" l="1"/>
  <c r="L271" i="7"/>
  <c r="L273" i="7"/>
  <c r="L266" i="7"/>
  <c r="L268" i="7"/>
  <c r="L256" i="7"/>
  <c r="L258" i="7"/>
  <c r="L251" i="7"/>
  <c r="L246" i="7"/>
  <c r="L248" i="7"/>
  <c r="L243" i="7" l="1"/>
  <c r="L242" i="7" s="1"/>
  <c r="L202" i="7" l="1"/>
  <c r="L200" i="7"/>
  <c r="L55" i="7" l="1"/>
  <c r="L169" i="7"/>
  <c r="L263" i="7"/>
  <c r="L250" i="7"/>
  <c r="L85" i="7"/>
  <c r="L83" i="7" l="1"/>
  <c r="L141" i="7" l="1"/>
  <c r="L140" i="7" s="1"/>
  <c r="L261" i="7"/>
  <c r="L224" i="7" l="1"/>
  <c r="L214" i="7"/>
  <c r="L207" i="7"/>
  <c r="L212" i="7"/>
  <c r="L179" i="7" l="1"/>
  <c r="L330" i="7"/>
  <c r="L329" i="7" s="1"/>
  <c r="L320" i="7"/>
  <c r="L319" i="7" s="1"/>
  <c r="L151" i="7"/>
  <c r="L150" i="7" s="1"/>
  <c r="L112" i="7"/>
  <c r="L371" i="7"/>
  <c r="L17" i="7"/>
  <c r="L299" i="7"/>
  <c r="L382" i="7"/>
  <c r="L381" i="7" s="1"/>
  <c r="L380" i="7" s="1"/>
  <c r="L379" i="7" s="1"/>
  <c r="L390" i="7"/>
  <c r="L388" i="7"/>
  <c r="L175" i="7"/>
  <c r="L191" i="7"/>
  <c r="L190" i="7" s="1"/>
  <c r="L189" i="7" s="1"/>
  <c r="L188" i="7" s="1"/>
  <c r="L171" i="7"/>
  <c r="L156" i="7"/>
  <c r="L132" i="7"/>
  <c r="L116" i="7"/>
  <c r="L110" i="7"/>
  <c r="L81" i="7"/>
  <c r="L297" i="7"/>
  <c r="L295" i="7"/>
  <c r="L186" i="7"/>
  <c r="L185" i="7" s="1"/>
  <c r="L400" i="7"/>
  <c r="L399" i="7" s="1"/>
  <c r="L398" i="7" s="1"/>
  <c r="L397" i="7" s="1"/>
  <c r="L137" i="7"/>
  <c r="L20" i="7"/>
  <c r="L130" i="7"/>
  <c r="L134" i="7"/>
  <c r="L126" i="7"/>
  <c r="L144" i="7"/>
  <c r="L143" i="7" s="1"/>
  <c r="L128" i="7"/>
  <c r="L327" i="7"/>
  <c r="L326" i="7" s="1"/>
  <c r="L122" i="7"/>
  <c r="L95" i="7"/>
  <c r="L94" i="7" s="1"/>
  <c r="L24" i="7"/>
  <c r="L23" i="7" s="1"/>
  <c r="L22" i="7" s="1"/>
  <c r="L120" i="7"/>
  <c r="L77" i="7"/>
  <c r="L36" i="7"/>
  <c r="L323" i="7"/>
  <c r="L322" i="7" s="1"/>
  <c r="L365" i="7"/>
  <c r="L46" i="7"/>
  <c r="L41" i="7"/>
  <c r="L38" i="7"/>
  <c r="L114" i="7"/>
  <c r="L13" i="7"/>
  <c r="L12" i="7" s="1"/>
  <c r="L11" i="7" s="1"/>
  <c r="L356" i="7"/>
  <c r="L335" i="7"/>
  <c r="L304" i="7"/>
  <c r="L303" i="7" s="1"/>
  <c r="L302" i="7" s="1"/>
  <c r="L104" i="7"/>
  <c r="L103" i="7" s="1"/>
  <c r="L102" i="7" s="1"/>
  <c r="L66" i="7"/>
  <c r="L28" i="7"/>
  <c r="L27" i="7" s="1"/>
  <c r="L26" i="7" s="1"/>
  <c r="L373" i="7"/>
  <c r="L223" i="7"/>
  <c r="L222" i="7" s="1"/>
  <c r="L228" i="7"/>
  <c r="L197" i="7"/>
  <c r="L59" i="7"/>
  <c r="L58" i="7" s="1"/>
  <c r="L57" i="7" s="1"/>
  <c r="L221" i="7" l="1"/>
  <c r="L149" i="7"/>
  <c r="L325" i="7"/>
  <c r="L396" i="7"/>
</calcChain>
</file>

<file path=xl/sharedStrings.xml><?xml version="1.0" encoding="utf-8"?>
<sst xmlns="http://schemas.openxmlformats.org/spreadsheetml/2006/main" count="899" uniqueCount="419">
  <si>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</si>
  <si>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</si>
  <si>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</si>
  <si>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</si>
  <si>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</si>
  <si>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</si>
  <si>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</si>
  <si>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</si>
  <si>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</si>
  <si>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</si>
  <si>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</si>
  <si>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</si>
  <si>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</si>
  <si>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</si>
  <si>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</si>
  <si>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</si>
  <si>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</si>
  <si>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</si>
  <si>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</si>
  <si>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</si>
  <si>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</si>
  <si>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</si>
  <si>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</si>
  <si>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</si>
  <si>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</si>
  <si>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</si>
  <si>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</si>
  <si>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</si>
  <si>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</si>
  <si>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</si>
  <si>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</si>
  <si>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</si>
  <si>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</si>
  <si>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</si>
  <si>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</si>
  <si>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</si>
  <si>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</si>
  <si>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</si>
  <si>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</si>
  <si>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</si>
  <si>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</si>
  <si>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</si>
  <si>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</si>
  <si>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</si>
  <si>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</si>
  <si>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</si>
  <si>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</si>
  <si>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</si>
  <si>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</si>
  <si>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</si>
  <si>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</si>
  <si>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</si>
  <si>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</si>
  <si>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</si>
  <si>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</si>
  <si>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</si>
  <si>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</si>
  <si>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</si>
  <si>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</si>
  <si>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</si>
  <si>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</si>
  <si>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</si>
  <si>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</si>
  <si>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</si>
  <si>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</si>
  <si>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</si>
  <si>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</si>
  <si>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</si>
  <si>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</si>
  <si>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</si>
  <si>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</si>
  <si>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</si>
  <si>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</si>
  <si>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</si>
  <si>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</si>
  <si>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</si>
  <si>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</si>
  <si>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</si>
  <si>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</si>
  <si>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</si>
  <si>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</si>
  <si>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</si>
  <si>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</si>
  <si>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</si>
  <si>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</si>
  <si>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</si>
  <si>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</si>
  <si>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</si>
  <si>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</si>
  <si>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</si>
  <si>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</si>
  <si>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</si>
  <si>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</si>
  <si>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</si>
  <si>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</si>
  <si>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</si>
  <si>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</si>
  <si>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</si>
  <si>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</si>
  <si>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</si>
  <si>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</si>
  <si>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</si>
  <si>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</si>
  <si>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</si>
  <si>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</si>
  <si>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</si>
  <si>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</si>
  <si>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</si>
  <si>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</si>
  <si>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</si>
  <si>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</si>
  <si>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</si>
  <si>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</si>
  <si>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</si>
  <si>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</si>
  <si>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</si>
  <si>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</si>
  <si>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</si>
  <si>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</si>
  <si>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</si>
  <si>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</si>
  <si>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</si>
  <si>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</si>
  <si>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</si>
  <si>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</si>
  <si>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</si>
  <si>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</si>
  <si>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</si>
  <si>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</si>
  <si>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</si>
  <si>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</si>
  <si>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</si>
  <si>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</si>
  <si>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</si>
  <si>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</si>
  <si>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</si>
  <si>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</si>
  <si>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</si>
  <si>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</si>
  <si>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</si>
  <si>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</si>
  <si>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</si>
  <si>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</si>
  <si>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</si>
  <si>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</si>
  <si>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</si>
  <si>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</si>
  <si>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</si>
  <si>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</si>
  <si>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</si>
  <si>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</si>
  <si>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</si>
  <si>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</si>
  <si>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</si>
  <si>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</si>
  <si>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</si>
  <si>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</si>
  <si>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</si>
  <si>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</si>
  <si>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</si>
  <si>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</si>
  <si>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</si>
  <si>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</si>
  <si>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</si>
  <si>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</si>
  <si>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</si>
  <si>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</si>
  <si>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</si>
  <si>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</si>
  <si>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</si>
  <si>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</si>
  <si>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</si>
  <si>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</si>
  <si>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</si>
  <si>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</si>
  <si>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</si>
  <si>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</si>
  <si>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</si>
  <si>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</si>
  <si>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</si>
  <si>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</si>
  <si>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</si>
  <si>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</si>
  <si>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</si>
  <si>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</si>
  <si>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</si>
  <si>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</si>
  <si>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</si>
  <si>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</si>
  <si>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</si>
  <si>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</si>
  <si>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</si>
  <si>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</si>
  <si>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</si>
  <si>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</si>
  <si>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</si>
  <si>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</si>
  <si>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</si>
  <si>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</si>
  <si>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</si>
  <si>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</si>
  <si>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</si>
  <si>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</si>
  <si>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</si>
  <si>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</si>
  <si>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</si>
  <si>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</si>
  <si>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</si>
  <si>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</si>
  <si>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</si>
  <si>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</si>
  <si>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</si>
  <si>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</si>
  <si>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</si>
  <si>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</si>
  <si>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</si>
  <si>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</si>
  <si>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</si>
  <si>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</si>
  <si>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</si>
  <si>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</si>
  <si>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</si>
  <si>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</si>
  <si>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</si>
  <si>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</si>
  <si>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</si>
  <si>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</si>
  <si>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</si>
  <si>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</si>
  <si>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</si>
  <si>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</si>
  <si>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</si>
  <si>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</si>
  <si>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</si>
  <si>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</si>
  <si>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</si>
  <si>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</si>
  <si>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</si>
  <si>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</si>
  <si>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</si>
  <si>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</si>
  <si>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</si>
  <si>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</si>
  <si>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</si>
  <si>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</si>
  <si>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</si>
  <si>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</si>
  <si>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</si>
  <si>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</si>
  <si>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</si>
  <si>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</si>
  <si>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</si>
  <si>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</si>
  <si>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</si>
  <si>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</si>
  <si>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</si>
  <si>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</si>
  <si>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</si>
  <si>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</si>
  <si>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</si>
  <si>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</si>
  <si>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</si>
  <si>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</si>
  <si>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</si>
  <si>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</si>
  <si>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</si>
  <si>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</si>
  <si>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</si>
  <si>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</si>
  <si>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</si>
  <si>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</si>
  <si>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</si>
  <si>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</si>
  <si>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</si>
  <si>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</si>
  <si>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</si>
  <si>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</si>
  <si>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</si>
  <si>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</si>
  <si>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</si>
  <si>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</si>
  <si>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</si>
  <si>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</si>
  <si>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</si>
  <si>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</si>
  <si>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</si>
  <si>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</si>
  <si>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</si>
  <si>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</si>
  <si>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</si>
  <si>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</si>
  <si>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</si>
  <si>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</si>
  <si>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</si>
  <si>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</si>
  <si>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</si>
  <si>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</si>
  <si>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</si>
  <si>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</si>
  <si>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</si>
  <si>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</si>
  <si>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</si>
  <si>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</si>
  <si>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</si>
  <si>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</si>
  <si>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</si>
  <si>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</si>
  <si>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</si>
  <si>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</si>
  <si>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</si>
  <si>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</si>
  <si>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</si>
  <si>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</si>
  <si>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</si>
  <si>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</si>
  <si>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</si>
  <si>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</si>
  <si>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</si>
  <si>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</si>
  <si>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</si>
  <si>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</si>
  <si>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</si>
  <si>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</si>
  <si>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</si>
  <si>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</si>
  <si>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</si>
  <si>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</si>
  <si>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</si>
  <si>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</si>
  <si>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</si>
  <si>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</si>
  <si>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</si>
  <si>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</si>
  <si>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</si>
  <si>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</si>
  <si>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</si>
  <si>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</si>
  <si>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</si>
  <si>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</si>
  <si>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</si>
  <si>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</si>
  <si>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</si>
  <si>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</si>
  <si>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</si>
  <si>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</si>
  <si>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</si>
  <si>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</si>
  <si>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</si>
  <si>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</si>
  <si>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</si>
  <si>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</si>
  <si>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</si>
  <si>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</si>
  <si>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</si>
  <si>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</si>
  <si>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</si>
  <si>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</si>
  <si>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</si>
  <si>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</si>
  <si>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</si>
  <si>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</si>
  <si>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</si>
  <si>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</si>
  <si>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</si>
  <si>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</si>
  <si>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</si>
  <si>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</si>
  <si>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</si>
  <si>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</si>
  <si>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</si>
  <si>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</si>
  <si>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</si>
  <si>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</si>
  <si>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</si>
  <si>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</si>
  <si>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</si>
  <si>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</si>
  <si>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</si>
  <si>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</si>
  <si>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</si>
  <si>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</si>
  <si>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</si>
  <si>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</si>
  <si>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</si>
  <si>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</si>
  <si>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</si>
  <si>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</si>
  <si>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</si>
  <si>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</si>
  <si>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</si>
  <si>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</si>
  <si>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</si>
  <si>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</si>
  <si>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</si>
  <si>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</si>
  <si>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</si>
  <si>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</si>
  <si>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</si>
  <si>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</si>
  <si>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</si>
  <si>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</si>
  <si>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</si>
  <si>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</si>
  <si>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</si>
  <si>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</si>
  <si>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</si>
  <si>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</si>
  <si>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</si>
  <si>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</si>
  <si>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</si>
  <si>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</si>
  <si>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1 квартал  2021 года </t>
  </si>
  <si>
    <t>Приложение № 3</t>
  </si>
  <si>
    <t>к Постановлению Администрации</t>
  </si>
  <si>
    <t xml:space="preserve"> от 11.05.2021 № 325                                </t>
  </si>
  <si>
    <t xml:space="preserve">% исполнения к году </t>
  </si>
  <si>
    <t>Сумма средств, предусмотренная на 2021 год  решением Думы о бюджете, в тыс. руб.</t>
  </si>
  <si>
    <t>Утвержденные бюджетные назначения с учетом уточнения на 2021 год, тыс. руб.</t>
  </si>
  <si>
    <t>Исполнено за 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</si>
</sst>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3" borderId="0" xfId="0" applyFont="1" applyFill="1" applyAlignment="1"/>
    <xf numFmtId="0" fontId="13" fillId="0" borderId="0" xfId="0" applyFont="1" applyAlignme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167" fontId="7" fillId="4" borderId="1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 shrinkToFi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 shrinkToFit="1"/>
    </xf>
    <xf numFmtId="0" fontId="15" fillId="0" borderId="5" xfId="0" applyFont="1" applyFill="1" applyBorder="1" applyAlignment="1"/>
    <xf numFmtId="0" fontId="13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0"/>
  <sheetViews>
    <sheetView tabSelected="1" zoomScaleNormal="100" workbookViewId="0">
      <selection activeCell="N402" sqref="N402"/>
    </sheetView>
  </sheetViews>
  <sheetFormatPr defaultRowHeight="12.75" x14ac:dyDescent="0.2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5.42578125" customWidth="1"/>
    <col min="10" max="10" width="14" customWidth="1"/>
    <col min="11" max="11" width="13.28515625" customWidth="1"/>
    <col min="12" max="12" width="12.7109375" style="1" customWidth="1"/>
  </cols>
  <sheetData>
    <row r="1" spans="1:12" ht="12.75" customHeight="1" x14ac:dyDescent="0.2">
      <c r="A1" s="18"/>
      <c r="B1" s="19"/>
      <c r="C1" s="105" t="s">
        <v>412</v>
      </c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2.75" customHeight="1" x14ac:dyDescent="0.2">
      <c r="A2" s="18"/>
      <c r="B2" s="19"/>
      <c r="C2" s="105" t="s">
        <v>413</v>
      </c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2.75" customHeight="1" x14ac:dyDescent="0.2">
      <c r="A3" s="18"/>
      <c r="B3" s="19"/>
      <c r="C3" s="105" t="s">
        <v>52</v>
      </c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 customHeight="1" x14ac:dyDescent="0.2">
      <c r="A4" s="18"/>
      <c r="B4" s="19"/>
      <c r="C4" s="105" t="s">
        <v>414</v>
      </c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" customHeight="1" x14ac:dyDescent="0.2">
      <c r="A5" s="18"/>
      <c r="B5" s="20"/>
      <c r="C5" s="21"/>
      <c r="D5" s="21"/>
      <c r="E5" s="21"/>
      <c r="F5" s="21"/>
      <c r="G5" s="21"/>
      <c r="H5" s="21"/>
      <c r="I5" s="98"/>
      <c r="J5" s="98"/>
      <c r="K5" s="98"/>
      <c r="L5" s="22"/>
    </row>
    <row r="6" spans="1:12" ht="38.25" customHeight="1" x14ac:dyDescent="0.2">
      <c r="A6" s="106" t="s">
        <v>411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89.25" x14ac:dyDescent="0.2">
      <c r="A7" s="23" t="s">
        <v>0</v>
      </c>
      <c r="B7" s="14" t="s">
        <v>99</v>
      </c>
      <c r="C7" s="23" t="s">
        <v>46</v>
      </c>
      <c r="D7" s="23" t="s">
        <v>1</v>
      </c>
      <c r="E7" s="23" t="s">
        <v>2</v>
      </c>
      <c r="F7" s="23" t="s">
        <v>3</v>
      </c>
      <c r="G7" s="24" t="s">
        <v>47</v>
      </c>
      <c r="H7" s="25" t="s">
        <v>47</v>
      </c>
      <c r="I7" s="99" t="s">
        <v>416</v>
      </c>
      <c r="J7" s="100" t="s">
        <v>417</v>
      </c>
      <c r="K7" s="100" t="s">
        <v>418</v>
      </c>
      <c r="L7" s="100" t="s">
        <v>415</v>
      </c>
    </row>
    <row r="8" spans="1:12" x14ac:dyDescent="0.2">
      <c r="A8" s="26"/>
      <c r="B8" s="14"/>
      <c r="C8" s="27"/>
      <c r="D8" s="27"/>
      <c r="E8" s="27"/>
      <c r="F8" s="27"/>
      <c r="G8" s="25"/>
      <c r="H8" s="25"/>
      <c r="I8" s="25"/>
      <c r="J8" s="25"/>
      <c r="K8" s="25"/>
      <c r="L8" s="25"/>
    </row>
    <row r="9" spans="1:12" ht="26.25" customHeight="1" x14ac:dyDescent="0.2">
      <c r="A9" s="28">
        <v>1</v>
      </c>
      <c r="B9" s="29" t="s">
        <v>183</v>
      </c>
      <c r="C9" s="28">
        <v>901</v>
      </c>
      <c r="D9" s="28"/>
      <c r="E9" s="28"/>
      <c r="F9" s="30"/>
      <c r="G9" s="30"/>
      <c r="H9" s="30"/>
      <c r="I9" s="24">
        <f>SUM(I10+I57+I63+I87+I153+I188+I193+I281+I301+I353+I362)</f>
        <v>315461.30000000005</v>
      </c>
      <c r="J9" s="24">
        <f>SUM(J10+J57+J63+J87+J153+J188+J193+J281+J301+J353+J362)</f>
        <v>325547.40000000002</v>
      </c>
      <c r="K9" s="24">
        <f>SUM(K10+K57+K63+K87+K153+K193+K188+K281+K301+K353+K362)</f>
        <v>73443.8</v>
      </c>
      <c r="L9" s="24">
        <f>K9/J9*100</f>
        <v>22.560094167546723</v>
      </c>
    </row>
    <row r="10" spans="1:12" x14ac:dyDescent="0.2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SUM(I11+I15+I22+I26+I30)</f>
        <v>31025.200000000001</v>
      </c>
      <c r="J10" s="35">
        <f>SUM(J11+J15+J22+J26+J30)</f>
        <v>32908.5</v>
      </c>
      <c r="K10" s="35">
        <f>SUM(K11+K15+K22+K26+K30)</f>
        <v>7672.0999999999985</v>
      </c>
      <c r="L10" s="35">
        <f>K10/J10*100</f>
        <v>23.313429661029822</v>
      </c>
    </row>
    <row r="11" spans="1:12" ht="25.5" x14ac:dyDescent="0.2">
      <c r="A11" s="28">
        <v>3</v>
      </c>
      <c r="B11" s="14" t="s">
        <v>109</v>
      </c>
      <c r="C11" s="28">
        <v>901</v>
      </c>
      <c r="D11" s="31">
        <v>102</v>
      </c>
      <c r="E11" s="32"/>
      <c r="F11" s="33"/>
      <c r="G11" s="34"/>
      <c r="H11" s="34"/>
      <c r="I11" s="35">
        <f t="shared" ref="I11:L13" si="0">SUM(I12)</f>
        <v>1539</v>
      </c>
      <c r="J11" s="35">
        <f t="shared" si="0"/>
        <v>1539</v>
      </c>
      <c r="K11" s="35">
        <f t="shared" si="0"/>
        <v>238.6</v>
      </c>
      <c r="L11" s="35">
        <f t="shared" si="0"/>
        <v>15.503573749187785</v>
      </c>
    </row>
    <row r="12" spans="1:12" ht="18.75" customHeight="1" x14ac:dyDescent="0.2">
      <c r="A12" s="28">
        <v>4</v>
      </c>
      <c r="B12" s="14" t="s">
        <v>58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 t="shared" si="0"/>
        <v>1539</v>
      </c>
      <c r="J12" s="35">
        <f t="shared" si="0"/>
        <v>1539</v>
      </c>
      <c r="K12" s="35">
        <f t="shared" si="0"/>
        <v>238.6</v>
      </c>
      <c r="L12" s="35">
        <f t="shared" si="0"/>
        <v>15.503573749187785</v>
      </c>
    </row>
    <row r="13" spans="1:12" ht="16.5" customHeight="1" x14ac:dyDescent="0.2">
      <c r="A13" s="28">
        <v>5</v>
      </c>
      <c r="B13" s="14" t="s">
        <v>107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 t="shared" si="0"/>
        <v>1539</v>
      </c>
      <c r="J13" s="35">
        <f t="shared" si="0"/>
        <v>1539</v>
      </c>
      <c r="K13" s="35">
        <f t="shared" si="0"/>
        <v>238.6</v>
      </c>
      <c r="L13" s="35">
        <f t="shared" si="0"/>
        <v>15.503573749187785</v>
      </c>
    </row>
    <row r="14" spans="1:12" ht="25.5" x14ac:dyDescent="0.2">
      <c r="A14" s="28">
        <v>6</v>
      </c>
      <c r="B14" s="13" t="s">
        <v>180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  <c r="J14" s="37">
        <v>1539</v>
      </c>
      <c r="K14" s="37">
        <v>238.6</v>
      </c>
      <c r="L14" s="37">
        <f>K14/J14*100</f>
        <v>15.503573749187785</v>
      </c>
    </row>
    <row r="15" spans="1:12" ht="43.5" customHeight="1" x14ac:dyDescent="0.2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19647.2</v>
      </c>
      <c r="J15" s="39">
        <f>J16</f>
        <v>19647.2</v>
      </c>
      <c r="K15" s="101">
        <f>SUM(K16)</f>
        <v>2832.3999999999996</v>
      </c>
      <c r="L15" s="39">
        <f>K15/J15*100</f>
        <v>14.416303595423264</v>
      </c>
    </row>
    <row r="16" spans="1:12" x14ac:dyDescent="0.2">
      <c r="A16" s="28">
        <v>8</v>
      </c>
      <c r="B16" s="14" t="s">
        <v>58</v>
      </c>
      <c r="C16" s="28">
        <v>901</v>
      </c>
      <c r="D16" s="15">
        <v>104</v>
      </c>
      <c r="E16" s="12" t="s">
        <v>111</v>
      </c>
      <c r="F16" s="17"/>
      <c r="G16" s="38"/>
      <c r="H16" s="38"/>
      <c r="I16" s="39">
        <f>SUM(I17+I19)</f>
        <v>19647.2</v>
      </c>
      <c r="J16" s="39">
        <f>SUM(J17+J19)</f>
        <v>19647.2</v>
      </c>
      <c r="K16" s="101">
        <f>SUM(K17+K19)</f>
        <v>2832.3999999999996</v>
      </c>
      <c r="L16" s="39">
        <f>K16/J16*100</f>
        <v>14.416303595423264</v>
      </c>
    </row>
    <row r="17" spans="1:41" ht="25.5" x14ac:dyDescent="0.2">
      <c r="A17" s="28">
        <v>9</v>
      </c>
      <c r="B17" s="14" t="s">
        <v>59</v>
      </c>
      <c r="C17" s="28">
        <v>901</v>
      </c>
      <c r="D17" s="15">
        <v>104</v>
      </c>
      <c r="E17" s="12" t="s">
        <v>111</v>
      </c>
      <c r="F17" s="17"/>
      <c r="G17" s="38"/>
      <c r="H17" s="38"/>
      <c r="I17" s="39">
        <f>SUM(I18:I18)</f>
        <v>15434.2</v>
      </c>
      <c r="J17" s="39">
        <f>SUM(J18:J18)</f>
        <v>15434.2</v>
      </c>
      <c r="K17" s="101">
        <f>SUM(K18)</f>
        <v>2078.6</v>
      </c>
      <c r="L17" s="39">
        <f>SUM(L18:L18)</f>
        <v>13.467494265980742</v>
      </c>
    </row>
    <row r="18" spans="1:41" ht="25.5" x14ac:dyDescent="0.2">
      <c r="A18" s="28">
        <v>10</v>
      </c>
      <c r="B18" s="13" t="s">
        <v>180</v>
      </c>
      <c r="C18" s="30">
        <v>901</v>
      </c>
      <c r="D18" s="16">
        <v>104</v>
      </c>
      <c r="E18" s="17" t="s">
        <v>111</v>
      </c>
      <c r="F18" s="17" t="s">
        <v>40</v>
      </c>
      <c r="G18" s="38"/>
      <c r="H18" s="38"/>
      <c r="I18" s="40">
        <v>15434.2</v>
      </c>
      <c r="J18" s="40">
        <v>15434.2</v>
      </c>
      <c r="K18" s="102">
        <v>2078.6</v>
      </c>
      <c r="L18" s="40">
        <f>K18/J18*100</f>
        <v>13.467494265980742</v>
      </c>
    </row>
    <row r="19" spans="1:41" x14ac:dyDescent="0.2">
      <c r="A19" s="28">
        <v>11</v>
      </c>
      <c r="B19" s="14" t="s">
        <v>58</v>
      </c>
      <c r="C19" s="28">
        <v>901</v>
      </c>
      <c r="D19" s="15">
        <v>104</v>
      </c>
      <c r="E19" s="12" t="s">
        <v>112</v>
      </c>
      <c r="F19" s="12"/>
      <c r="G19" s="38"/>
      <c r="H19" s="38"/>
      <c r="I19" s="39">
        <f>I20</f>
        <v>4213</v>
      </c>
      <c r="J19" s="39">
        <f>J20</f>
        <v>4213</v>
      </c>
      <c r="K19" s="101">
        <f>SUM(K20)</f>
        <v>753.8</v>
      </c>
      <c r="L19" s="39">
        <f>K19/J19*100</f>
        <v>17.892238309992877</v>
      </c>
    </row>
    <row r="20" spans="1:41" ht="25.5" x14ac:dyDescent="0.2">
      <c r="A20" s="28">
        <v>12</v>
      </c>
      <c r="B20" s="14" t="s">
        <v>60</v>
      </c>
      <c r="C20" s="28">
        <v>901</v>
      </c>
      <c r="D20" s="15">
        <v>104</v>
      </c>
      <c r="E20" s="12" t="s">
        <v>113</v>
      </c>
      <c r="F20" s="12"/>
      <c r="G20" s="38"/>
      <c r="H20" s="38"/>
      <c r="I20" s="39">
        <f>I21</f>
        <v>4213</v>
      </c>
      <c r="J20" s="39">
        <f>J21</f>
        <v>4213</v>
      </c>
      <c r="K20" s="101">
        <f>SUM(K21)</f>
        <v>753.8</v>
      </c>
      <c r="L20" s="39">
        <f>L21</f>
        <v>17.892238309992877</v>
      </c>
    </row>
    <row r="21" spans="1:41" ht="30.75" customHeight="1" x14ac:dyDescent="0.2">
      <c r="A21" s="28">
        <v>13</v>
      </c>
      <c r="B21" s="13" t="s">
        <v>180</v>
      </c>
      <c r="C21" s="30">
        <v>901</v>
      </c>
      <c r="D21" s="16">
        <v>104</v>
      </c>
      <c r="E21" s="17" t="s">
        <v>113</v>
      </c>
      <c r="F21" s="17" t="s">
        <v>40</v>
      </c>
      <c r="G21" s="38"/>
      <c r="H21" s="38"/>
      <c r="I21" s="40">
        <v>4213</v>
      </c>
      <c r="J21" s="40">
        <v>4213</v>
      </c>
      <c r="K21" s="102">
        <v>753.8</v>
      </c>
      <c r="L21" s="40">
        <f>K21/J21*100</f>
        <v>17.892238309992877</v>
      </c>
    </row>
    <row r="22" spans="1:41" ht="19.5" customHeight="1" x14ac:dyDescent="0.2">
      <c r="A22" s="28">
        <v>14</v>
      </c>
      <c r="B22" s="14" t="s">
        <v>223</v>
      </c>
      <c r="C22" s="28">
        <v>901</v>
      </c>
      <c r="D22" s="15">
        <v>105</v>
      </c>
      <c r="E22" s="12"/>
      <c r="F22" s="12"/>
      <c r="G22" s="41"/>
      <c r="H22" s="41"/>
      <c r="I22" s="39">
        <f t="shared" ref="I22:L24" si="1">SUM(I23)</f>
        <v>6.2</v>
      </c>
      <c r="J22" s="39">
        <f t="shared" si="1"/>
        <v>6.2</v>
      </c>
      <c r="K22" s="39">
        <f t="shared" si="1"/>
        <v>0</v>
      </c>
      <c r="L22" s="39">
        <f t="shared" si="1"/>
        <v>0</v>
      </c>
    </row>
    <row r="23" spans="1:41" ht="18.75" customHeight="1" x14ac:dyDescent="0.2">
      <c r="A23" s="28">
        <v>15</v>
      </c>
      <c r="B23" s="14" t="s">
        <v>58</v>
      </c>
      <c r="C23" s="28">
        <v>901</v>
      </c>
      <c r="D23" s="15">
        <v>105</v>
      </c>
      <c r="E23" s="12" t="s">
        <v>112</v>
      </c>
      <c r="F23" s="12"/>
      <c r="G23" s="41"/>
      <c r="H23" s="41"/>
      <c r="I23" s="39">
        <f t="shared" si="1"/>
        <v>6.2</v>
      </c>
      <c r="J23" s="39">
        <f t="shared" si="1"/>
        <v>6.2</v>
      </c>
      <c r="K23" s="39">
        <f t="shared" si="1"/>
        <v>0</v>
      </c>
      <c r="L23" s="39">
        <f t="shared" si="1"/>
        <v>0</v>
      </c>
    </row>
    <row r="24" spans="1:41" ht="74.25" customHeight="1" x14ac:dyDescent="0.2">
      <c r="A24" s="28">
        <v>16</v>
      </c>
      <c r="B24" s="42" t="s">
        <v>226</v>
      </c>
      <c r="C24" s="28">
        <v>901</v>
      </c>
      <c r="D24" s="15">
        <v>105</v>
      </c>
      <c r="E24" s="12" t="s">
        <v>207</v>
      </c>
      <c r="F24" s="12"/>
      <c r="G24" s="41"/>
      <c r="H24" s="41"/>
      <c r="I24" s="39">
        <f t="shared" si="1"/>
        <v>6.2</v>
      </c>
      <c r="J24" s="39">
        <f t="shared" si="1"/>
        <v>6.2</v>
      </c>
      <c r="K24" s="39">
        <f t="shared" si="1"/>
        <v>0</v>
      </c>
      <c r="L24" s="39">
        <f t="shared" si="1"/>
        <v>0</v>
      </c>
    </row>
    <row r="25" spans="1:41" ht="34.5" customHeight="1" x14ac:dyDescent="0.2">
      <c r="A25" s="28">
        <v>17</v>
      </c>
      <c r="B25" s="13" t="s">
        <v>179</v>
      </c>
      <c r="C25" s="30">
        <v>901</v>
      </c>
      <c r="D25" s="16">
        <v>105</v>
      </c>
      <c r="E25" s="17" t="s">
        <v>207</v>
      </c>
      <c r="F25" s="17" t="s">
        <v>62</v>
      </c>
      <c r="G25" s="38"/>
      <c r="H25" s="38"/>
      <c r="I25" s="40">
        <v>6.2</v>
      </c>
      <c r="J25" s="40">
        <v>6.2</v>
      </c>
      <c r="K25" s="40">
        <v>0</v>
      </c>
      <c r="L25" s="40">
        <f>K25/J25*100</f>
        <v>0</v>
      </c>
    </row>
    <row r="26" spans="1:41" s="5" customFormat="1" ht="13.5" customHeight="1" x14ac:dyDescent="0.2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 t="shared" ref="I26:J28" si="2">I27</f>
        <v>300</v>
      </c>
      <c r="J26" s="39">
        <f t="shared" si="2"/>
        <v>300</v>
      </c>
      <c r="K26" s="39">
        <v>0</v>
      </c>
      <c r="L26" s="39">
        <f>L27</f>
        <v>0</v>
      </c>
    </row>
    <row r="27" spans="1:41" ht="16.5" customHeight="1" x14ac:dyDescent="0.2">
      <c r="A27" s="28">
        <v>19</v>
      </c>
      <c r="B27" s="14" t="s">
        <v>58</v>
      </c>
      <c r="C27" s="28">
        <v>901</v>
      </c>
      <c r="D27" s="15">
        <v>111</v>
      </c>
      <c r="E27" s="12" t="s">
        <v>112</v>
      </c>
      <c r="F27" s="12"/>
      <c r="G27" s="38"/>
      <c r="H27" s="38"/>
      <c r="I27" s="39">
        <f t="shared" si="2"/>
        <v>300</v>
      </c>
      <c r="J27" s="39">
        <f t="shared" si="2"/>
        <v>300</v>
      </c>
      <c r="K27" s="39">
        <v>0</v>
      </c>
      <c r="L27" s="39">
        <f>L28</f>
        <v>0</v>
      </c>
    </row>
    <row r="28" spans="1:41" ht="15.75" customHeight="1" x14ac:dyDescent="0.2">
      <c r="A28" s="28">
        <v>20</v>
      </c>
      <c r="B28" s="14" t="s">
        <v>6</v>
      </c>
      <c r="C28" s="28">
        <v>901</v>
      </c>
      <c r="D28" s="15">
        <v>111</v>
      </c>
      <c r="E28" s="12" t="s">
        <v>114</v>
      </c>
      <c r="F28" s="12"/>
      <c r="G28" s="38"/>
      <c r="H28" s="38"/>
      <c r="I28" s="39">
        <f t="shared" si="2"/>
        <v>300</v>
      </c>
      <c r="J28" s="39">
        <f t="shared" si="2"/>
        <v>300</v>
      </c>
      <c r="K28" s="39">
        <v>0</v>
      </c>
      <c r="L28" s="39">
        <f>L29</f>
        <v>0</v>
      </c>
    </row>
    <row r="29" spans="1:41" ht="15" customHeight="1" x14ac:dyDescent="0.2">
      <c r="A29" s="28">
        <v>21</v>
      </c>
      <c r="B29" s="13" t="s">
        <v>42</v>
      </c>
      <c r="C29" s="30">
        <v>901</v>
      </c>
      <c r="D29" s="16">
        <v>111</v>
      </c>
      <c r="E29" s="17" t="s">
        <v>114</v>
      </c>
      <c r="F29" s="17" t="s">
        <v>41</v>
      </c>
      <c r="G29" s="38"/>
      <c r="H29" s="38"/>
      <c r="I29" s="40">
        <v>300</v>
      </c>
      <c r="J29" s="40">
        <v>300</v>
      </c>
      <c r="K29" s="40">
        <v>0</v>
      </c>
      <c r="L29" s="40">
        <v>0</v>
      </c>
    </row>
    <row r="30" spans="1:41" s="10" customFormat="1" ht="22.5" customHeight="1" x14ac:dyDescent="0.2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9532.7999999999993</v>
      </c>
      <c r="J30" s="39">
        <f>SUM(J31+J48+J52)</f>
        <v>11416.099999999999</v>
      </c>
      <c r="K30" s="39">
        <f>SUM(K31+K48+K52)</f>
        <v>4601.0999999999995</v>
      </c>
      <c r="L30" s="39">
        <f t="shared" ref="L30:L35" si="3">K30/J30*100</f>
        <v>40.303606310386208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2" customHeight="1" x14ac:dyDescent="0.2">
      <c r="A31" s="28">
        <v>23</v>
      </c>
      <c r="B31" s="14" t="s">
        <v>298</v>
      </c>
      <c r="C31" s="28">
        <v>901</v>
      </c>
      <c r="D31" s="15">
        <v>113</v>
      </c>
      <c r="E31" s="12" t="s">
        <v>120</v>
      </c>
      <c r="F31" s="17"/>
      <c r="G31" s="38"/>
      <c r="H31" s="38"/>
      <c r="I31" s="39">
        <f>SUM(I32+I36+I38+I40+I46)</f>
        <v>9041.1999999999989</v>
      </c>
      <c r="J31" s="39">
        <f>SUM(J32+J36+J38+J40+J46)</f>
        <v>10798.499999999998</v>
      </c>
      <c r="K31" s="39">
        <f>SUM(K32+K36+K38+K40+K46)</f>
        <v>4443.4999999999991</v>
      </c>
      <c r="L31" s="39">
        <f t="shared" si="3"/>
        <v>41.149233689864332</v>
      </c>
    </row>
    <row r="32" spans="1:41" ht="31.5" customHeight="1" x14ac:dyDescent="0.2">
      <c r="A32" s="28">
        <v>24</v>
      </c>
      <c r="B32" s="43" t="s">
        <v>64</v>
      </c>
      <c r="C32" s="28">
        <v>901</v>
      </c>
      <c r="D32" s="15">
        <v>113</v>
      </c>
      <c r="E32" s="12" t="s">
        <v>121</v>
      </c>
      <c r="F32" s="17"/>
      <c r="G32" s="38"/>
      <c r="H32" s="38"/>
      <c r="I32" s="39">
        <f>SUM(I33:I35)</f>
        <v>7965.5</v>
      </c>
      <c r="J32" s="39">
        <f>SUM(J33:J35)</f>
        <v>9722.7999999999993</v>
      </c>
      <c r="K32" s="39">
        <f>SUM(K33:K35)</f>
        <v>4393.0999999999995</v>
      </c>
      <c r="L32" s="39">
        <f t="shared" si="3"/>
        <v>45.183486238532105</v>
      </c>
    </row>
    <row r="33" spans="1:12" ht="28.5" customHeight="1" x14ac:dyDescent="0.2">
      <c r="A33" s="28">
        <v>25</v>
      </c>
      <c r="B33" s="44" t="s">
        <v>65</v>
      </c>
      <c r="C33" s="30">
        <v>901</v>
      </c>
      <c r="D33" s="16">
        <v>113</v>
      </c>
      <c r="E33" s="17" t="s">
        <v>121</v>
      </c>
      <c r="F33" s="17" t="s">
        <v>34</v>
      </c>
      <c r="G33" s="38"/>
      <c r="H33" s="38"/>
      <c r="I33" s="40">
        <f>7233.9+252.8+478.8</f>
        <v>7965.5</v>
      </c>
      <c r="J33" s="40">
        <f>7233.9+252.8+478.8</f>
        <v>7965.5</v>
      </c>
      <c r="K33" s="40">
        <v>3297.2</v>
      </c>
      <c r="L33" s="40">
        <f t="shared" si="3"/>
        <v>41.39350950976084</v>
      </c>
    </row>
    <row r="34" spans="1:12" ht="28.5" customHeight="1" x14ac:dyDescent="0.2">
      <c r="A34" s="28">
        <v>26</v>
      </c>
      <c r="B34" s="13" t="s">
        <v>179</v>
      </c>
      <c r="C34" s="30">
        <v>901</v>
      </c>
      <c r="D34" s="16">
        <v>113</v>
      </c>
      <c r="E34" s="17" t="s">
        <v>121</v>
      </c>
      <c r="F34" s="17" t="s">
        <v>62</v>
      </c>
      <c r="G34" s="38"/>
      <c r="H34" s="38"/>
      <c r="I34" s="40">
        <v>0</v>
      </c>
      <c r="J34" s="40">
        <v>1707.3</v>
      </c>
      <c r="K34" s="40">
        <v>1087.5999999999999</v>
      </c>
      <c r="L34" s="40">
        <f t="shared" si="3"/>
        <v>63.702922743513149</v>
      </c>
    </row>
    <row r="35" spans="1:12" ht="28.5" customHeight="1" x14ac:dyDescent="0.2">
      <c r="A35" s="28">
        <v>27</v>
      </c>
      <c r="B35" s="13" t="s">
        <v>395</v>
      </c>
      <c r="C35" s="30">
        <v>901</v>
      </c>
      <c r="D35" s="16">
        <v>113</v>
      </c>
      <c r="E35" s="17" t="s">
        <v>121</v>
      </c>
      <c r="F35" s="17" t="s">
        <v>177</v>
      </c>
      <c r="G35" s="38"/>
      <c r="H35" s="38"/>
      <c r="I35" s="40">
        <v>0</v>
      </c>
      <c r="J35" s="40">
        <v>50</v>
      </c>
      <c r="K35" s="40">
        <v>8.3000000000000007</v>
      </c>
      <c r="L35" s="40">
        <f t="shared" si="3"/>
        <v>16.600000000000001</v>
      </c>
    </row>
    <row r="36" spans="1:12" ht="36" customHeight="1" x14ac:dyDescent="0.2">
      <c r="A36" s="28">
        <v>28</v>
      </c>
      <c r="B36" s="43" t="s">
        <v>184</v>
      </c>
      <c r="C36" s="28">
        <v>901</v>
      </c>
      <c r="D36" s="15">
        <v>113</v>
      </c>
      <c r="E36" s="12" t="s">
        <v>236</v>
      </c>
      <c r="F36" s="12"/>
      <c r="G36" s="41"/>
      <c r="H36" s="41"/>
      <c r="I36" s="39">
        <f>SUM(I37)</f>
        <v>860.3</v>
      </c>
      <c r="J36" s="39">
        <f>SUM(J37)</f>
        <v>860.3</v>
      </c>
      <c r="K36" s="39">
        <f>SUM(K37)</f>
        <v>46.2</v>
      </c>
      <c r="L36" s="39">
        <f>SUM(L37)</f>
        <v>5.3702196908055333</v>
      </c>
    </row>
    <row r="37" spans="1:12" ht="27" customHeight="1" x14ac:dyDescent="0.2">
      <c r="A37" s="28">
        <v>29</v>
      </c>
      <c r="B37" s="13" t="s">
        <v>179</v>
      </c>
      <c r="C37" s="30">
        <v>901</v>
      </c>
      <c r="D37" s="16">
        <v>113</v>
      </c>
      <c r="E37" s="17" t="s">
        <v>236</v>
      </c>
      <c r="F37" s="17" t="s">
        <v>62</v>
      </c>
      <c r="G37" s="38"/>
      <c r="H37" s="38"/>
      <c r="I37" s="40">
        <v>860.3</v>
      </c>
      <c r="J37" s="40">
        <v>860.3</v>
      </c>
      <c r="K37" s="40">
        <v>46.2</v>
      </c>
      <c r="L37" s="40">
        <f>K37/J37*100</f>
        <v>5.3702196908055333</v>
      </c>
    </row>
    <row r="38" spans="1:12" s="4" customFormat="1" ht="31.5" customHeight="1" x14ac:dyDescent="0.2">
      <c r="A38" s="28">
        <v>30</v>
      </c>
      <c r="B38" s="43" t="s">
        <v>66</v>
      </c>
      <c r="C38" s="28">
        <v>901</v>
      </c>
      <c r="D38" s="15">
        <v>113</v>
      </c>
      <c r="E38" s="12" t="s">
        <v>237</v>
      </c>
      <c r="F38" s="17"/>
      <c r="G38" s="38"/>
      <c r="H38" s="38"/>
      <c r="I38" s="39">
        <f>I39</f>
        <v>50</v>
      </c>
      <c r="J38" s="39">
        <f>J39</f>
        <v>50</v>
      </c>
      <c r="K38" s="39">
        <f>SUM(K39)</f>
        <v>4.2</v>
      </c>
      <c r="L38" s="39">
        <f>L39</f>
        <v>8.4</v>
      </c>
    </row>
    <row r="39" spans="1:12" ht="25.5" customHeight="1" x14ac:dyDescent="0.2">
      <c r="A39" s="28">
        <v>31</v>
      </c>
      <c r="B39" s="13" t="s">
        <v>179</v>
      </c>
      <c r="C39" s="30">
        <v>901</v>
      </c>
      <c r="D39" s="16">
        <v>113</v>
      </c>
      <c r="E39" s="17" t="s">
        <v>237</v>
      </c>
      <c r="F39" s="17" t="s">
        <v>62</v>
      </c>
      <c r="G39" s="38"/>
      <c r="H39" s="38"/>
      <c r="I39" s="40">
        <v>50</v>
      </c>
      <c r="J39" s="40">
        <v>50</v>
      </c>
      <c r="K39" s="40">
        <v>4.2</v>
      </c>
      <c r="L39" s="40">
        <f>K39/J39*100</f>
        <v>8.4</v>
      </c>
    </row>
    <row r="40" spans="1:12" ht="45.75" customHeight="1" x14ac:dyDescent="0.2">
      <c r="A40" s="28">
        <v>32</v>
      </c>
      <c r="B40" s="43" t="s">
        <v>67</v>
      </c>
      <c r="C40" s="28">
        <v>901</v>
      </c>
      <c r="D40" s="15">
        <v>113</v>
      </c>
      <c r="E40" s="12" t="s">
        <v>197</v>
      </c>
      <c r="F40" s="17"/>
      <c r="G40" s="38"/>
      <c r="H40" s="38"/>
      <c r="I40" s="39">
        <f>I41+I43</f>
        <v>115.39999999999999</v>
      </c>
      <c r="J40" s="39">
        <f>J41+J43</f>
        <v>115.39999999999999</v>
      </c>
      <c r="K40" s="39">
        <f>SUM(K41+K43)</f>
        <v>0</v>
      </c>
      <c r="L40" s="39">
        <f>K40/J40*100</f>
        <v>0</v>
      </c>
    </row>
    <row r="41" spans="1:12" ht="69" customHeight="1" x14ac:dyDescent="0.2">
      <c r="A41" s="28">
        <v>33</v>
      </c>
      <c r="B41" s="43" t="s">
        <v>68</v>
      </c>
      <c r="C41" s="28">
        <v>901</v>
      </c>
      <c r="D41" s="15">
        <v>113</v>
      </c>
      <c r="E41" s="12" t="s">
        <v>122</v>
      </c>
      <c r="F41" s="17"/>
      <c r="G41" s="38"/>
      <c r="H41" s="38"/>
      <c r="I41" s="39">
        <f>I42</f>
        <v>0.2</v>
      </c>
      <c r="J41" s="39">
        <f>J42</f>
        <v>0.2</v>
      </c>
      <c r="K41" s="39">
        <f>SUM(K42)</f>
        <v>0</v>
      </c>
      <c r="L41" s="39">
        <f>L42</f>
        <v>0</v>
      </c>
    </row>
    <row r="42" spans="1:12" ht="38.25" x14ac:dyDescent="0.2">
      <c r="A42" s="28">
        <v>34</v>
      </c>
      <c r="B42" s="13" t="s">
        <v>179</v>
      </c>
      <c r="C42" s="30">
        <v>901</v>
      </c>
      <c r="D42" s="16">
        <v>113</v>
      </c>
      <c r="E42" s="17" t="s">
        <v>122</v>
      </c>
      <c r="F42" s="17" t="s">
        <v>62</v>
      </c>
      <c r="G42" s="38"/>
      <c r="H42" s="38"/>
      <c r="I42" s="40">
        <v>0.2</v>
      </c>
      <c r="J42" s="40">
        <v>0.2</v>
      </c>
      <c r="K42" s="40">
        <v>0</v>
      </c>
      <c r="L42" s="40">
        <f>K42/J42*100</f>
        <v>0</v>
      </c>
    </row>
    <row r="43" spans="1:12" ht="36.75" customHeight="1" x14ac:dyDescent="0.2">
      <c r="A43" s="28">
        <v>35</v>
      </c>
      <c r="B43" s="43" t="s">
        <v>69</v>
      </c>
      <c r="C43" s="28">
        <v>901</v>
      </c>
      <c r="D43" s="15">
        <v>113</v>
      </c>
      <c r="E43" s="12" t="s">
        <v>123</v>
      </c>
      <c r="F43" s="17"/>
      <c r="G43" s="38"/>
      <c r="H43" s="38"/>
      <c r="I43" s="39">
        <f>I44+I45</f>
        <v>115.19999999999999</v>
      </c>
      <c r="J43" s="39">
        <f>J44+J45</f>
        <v>115.19999999999999</v>
      </c>
      <c r="K43" s="39">
        <f>SUM(K44:K45)</f>
        <v>0</v>
      </c>
      <c r="L43" s="39">
        <f>K43/J43*100</f>
        <v>0</v>
      </c>
    </row>
    <row r="44" spans="1:12" ht="25.5" x14ac:dyDescent="0.2">
      <c r="A44" s="28">
        <v>36</v>
      </c>
      <c r="B44" s="13" t="s">
        <v>180</v>
      </c>
      <c r="C44" s="30">
        <v>901</v>
      </c>
      <c r="D44" s="16">
        <v>113</v>
      </c>
      <c r="E44" s="17" t="s">
        <v>123</v>
      </c>
      <c r="F44" s="17" t="s">
        <v>40</v>
      </c>
      <c r="G44" s="38"/>
      <c r="H44" s="38"/>
      <c r="I44" s="40">
        <v>78.3</v>
      </c>
      <c r="J44" s="40">
        <v>78.3</v>
      </c>
      <c r="K44" s="40">
        <v>0</v>
      </c>
      <c r="L44" s="40">
        <f>K44/J44*100</f>
        <v>0</v>
      </c>
    </row>
    <row r="45" spans="1:12" ht="27.75" customHeight="1" x14ac:dyDescent="0.2">
      <c r="A45" s="28">
        <v>37</v>
      </c>
      <c r="B45" s="13" t="s">
        <v>179</v>
      </c>
      <c r="C45" s="30">
        <v>901</v>
      </c>
      <c r="D45" s="16">
        <v>113</v>
      </c>
      <c r="E45" s="17" t="s">
        <v>123</v>
      </c>
      <c r="F45" s="17" t="s">
        <v>62</v>
      </c>
      <c r="G45" s="38"/>
      <c r="H45" s="38"/>
      <c r="I45" s="40">
        <v>36.9</v>
      </c>
      <c r="J45" s="40">
        <v>36.9</v>
      </c>
      <c r="K45" s="40">
        <v>0</v>
      </c>
      <c r="L45" s="40">
        <f>K45/J45*100</f>
        <v>0</v>
      </c>
    </row>
    <row r="46" spans="1:12" ht="26.25" customHeight="1" x14ac:dyDescent="0.2">
      <c r="A46" s="28">
        <v>38</v>
      </c>
      <c r="B46" s="43" t="s">
        <v>70</v>
      </c>
      <c r="C46" s="28">
        <v>901</v>
      </c>
      <c r="D46" s="15">
        <v>113</v>
      </c>
      <c r="E46" s="12" t="s">
        <v>124</v>
      </c>
      <c r="F46" s="17"/>
      <c r="G46" s="38"/>
      <c r="H46" s="38"/>
      <c r="I46" s="39">
        <f>I47</f>
        <v>50</v>
      </c>
      <c r="J46" s="39">
        <f>J47</f>
        <v>50</v>
      </c>
      <c r="K46" s="39">
        <f>SUM(K47)</f>
        <v>0</v>
      </c>
      <c r="L46" s="39">
        <f>L47</f>
        <v>0</v>
      </c>
    </row>
    <row r="47" spans="1:12" ht="30.75" customHeight="1" x14ac:dyDescent="0.2">
      <c r="A47" s="28">
        <v>39</v>
      </c>
      <c r="B47" s="13" t="s">
        <v>179</v>
      </c>
      <c r="C47" s="30">
        <v>901</v>
      </c>
      <c r="D47" s="16">
        <v>113</v>
      </c>
      <c r="E47" s="17" t="s">
        <v>124</v>
      </c>
      <c r="F47" s="17" t="s">
        <v>62</v>
      </c>
      <c r="G47" s="38"/>
      <c r="H47" s="38"/>
      <c r="I47" s="40">
        <v>50</v>
      </c>
      <c r="J47" s="40">
        <v>50</v>
      </c>
      <c r="K47" s="40">
        <v>0</v>
      </c>
      <c r="L47" s="40">
        <f t="shared" ref="L47:L52" si="4">K47/J47*100</f>
        <v>0</v>
      </c>
    </row>
    <row r="48" spans="1:12" ht="45" customHeight="1" x14ac:dyDescent="0.2">
      <c r="A48" s="28">
        <v>40</v>
      </c>
      <c r="B48" s="43" t="s">
        <v>351</v>
      </c>
      <c r="C48" s="28">
        <v>901</v>
      </c>
      <c r="D48" s="15">
        <v>113</v>
      </c>
      <c r="E48" s="12" t="s">
        <v>125</v>
      </c>
      <c r="F48" s="12"/>
      <c r="G48" s="38"/>
      <c r="H48" s="38"/>
      <c r="I48" s="39">
        <f>SUM(I49)</f>
        <v>404.5</v>
      </c>
      <c r="J48" s="39">
        <f>SUM(J49)</f>
        <v>480.5</v>
      </c>
      <c r="K48" s="39">
        <f>SUM(K49)</f>
        <v>157.6</v>
      </c>
      <c r="L48" s="39">
        <f t="shared" si="4"/>
        <v>32.799167533818938</v>
      </c>
    </row>
    <row r="49" spans="1:12" ht="58.5" customHeight="1" x14ac:dyDescent="0.2">
      <c r="A49" s="28">
        <v>41</v>
      </c>
      <c r="B49" s="43" t="s">
        <v>279</v>
      </c>
      <c r="C49" s="28">
        <v>901</v>
      </c>
      <c r="D49" s="15">
        <v>113</v>
      </c>
      <c r="E49" s="12" t="s">
        <v>126</v>
      </c>
      <c r="F49" s="12"/>
      <c r="G49" s="38"/>
      <c r="H49" s="38"/>
      <c r="I49" s="39">
        <f>SUM(I50:I51)</f>
        <v>404.5</v>
      </c>
      <c r="J49" s="39">
        <f>SUM(J50:J51)</f>
        <v>480.5</v>
      </c>
      <c r="K49" s="39">
        <f>SUM(K50:K51)</f>
        <v>157.6</v>
      </c>
      <c r="L49" s="39">
        <f t="shared" si="4"/>
        <v>32.799167533818938</v>
      </c>
    </row>
    <row r="50" spans="1:12" ht="25.5" x14ac:dyDescent="0.2">
      <c r="A50" s="28">
        <v>42</v>
      </c>
      <c r="B50" s="13" t="s">
        <v>180</v>
      </c>
      <c r="C50" s="30">
        <v>901</v>
      </c>
      <c r="D50" s="16">
        <v>113</v>
      </c>
      <c r="E50" s="17" t="s">
        <v>126</v>
      </c>
      <c r="F50" s="17" t="s">
        <v>40</v>
      </c>
      <c r="G50" s="38"/>
      <c r="H50" s="38"/>
      <c r="I50" s="40">
        <v>111.7</v>
      </c>
      <c r="J50" s="40">
        <f>111.7+11</f>
        <v>122.7</v>
      </c>
      <c r="K50" s="40">
        <v>0</v>
      </c>
      <c r="L50" s="40">
        <f t="shared" si="4"/>
        <v>0</v>
      </c>
    </row>
    <row r="51" spans="1:12" ht="29.25" customHeight="1" x14ac:dyDescent="0.2">
      <c r="A51" s="28">
        <v>43</v>
      </c>
      <c r="B51" s="13" t="s">
        <v>179</v>
      </c>
      <c r="C51" s="30">
        <v>901</v>
      </c>
      <c r="D51" s="16">
        <v>113</v>
      </c>
      <c r="E51" s="17" t="s">
        <v>126</v>
      </c>
      <c r="F51" s="17" t="s">
        <v>62</v>
      </c>
      <c r="G51" s="38"/>
      <c r="H51" s="38"/>
      <c r="I51" s="40">
        <v>292.8</v>
      </c>
      <c r="J51" s="40">
        <f>292.8+65</f>
        <v>357.8</v>
      </c>
      <c r="K51" s="40">
        <v>157.6</v>
      </c>
      <c r="L51" s="40">
        <f t="shared" si="4"/>
        <v>44.046953605366127</v>
      </c>
    </row>
    <row r="52" spans="1:12" ht="19.5" customHeight="1" x14ac:dyDescent="0.2">
      <c r="A52" s="28">
        <v>44</v>
      </c>
      <c r="B52" s="14" t="s">
        <v>58</v>
      </c>
      <c r="C52" s="28">
        <v>901</v>
      </c>
      <c r="D52" s="15">
        <v>113</v>
      </c>
      <c r="E52" s="12" t="s">
        <v>112</v>
      </c>
      <c r="F52" s="12"/>
      <c r="G52" s="41"/>
      <c r="H52" s="41"/>
      <c r="I52" s="39">
        <f>SUM(I53+I55)</f>
        <v>87.1</v>
      </c>
      <c r="J52" s="39">
        <f>SUM(J53+J55)</f>
        <v>137.1</v>
      </c>
      <c r="K52" s="39">
        <f>SUM(K53+K55)</f>
        <v>0</v>
      </c>
      <c r="L52" s="39">
        <f t="shared" si="4"/>
        <v>0</v>
      </c>
    </row>
    <row r="53" spans="1:12" ht="24" customHeight="1" x14ac:dyDescent="0.2">
      <c r="A53" s="28">
        <v>45</v>
      </c>
      <c r="B53" s="14" t="s">
        <v>407</v>
      </c>
      <c r="C53" s="28">
        <v>901</v>
      </c>
      <c r="D53" s="15">
        <v>113</v>
      </c>
      <c r="E53" s="12" t="s">
        <v>409</v>
      </c>
      <c r="F53" s="12"/>
      <c r="G53" s="41"/>
      <c r="H53" s="41"/>
      <c r="I53" s="39">
        <f>SUM(I54)</f>
        <v>0</v>
      </c>
      <c r="J53" s="39">
        <f>SUM(J54)</f>
        <v>50</v>
      </c>
      <c r="K53" s="39">
        <f>SUM(K54)</f>
        <v>0</v>
      </c>
      <c r="L53" s="39">
        <f>SUM(L54)</f>
        <v>0</v>
      </c>
    </row>
    <row r="54" spans="1:12" ht="17.25" customHeight="1" x14ac:dyDescent="0.2">
      <c r="A54" s="28">
        <v>46</v>
      </c>
      <c r="B54" s="13" t="s">
        <v>408</v>
      </c>
      <c r="C54" s="30">
        <v>901</v>
      </c>
      <c r="D54" s="16">
        <v>113</v>
      </c>
      <c r="E54" s="17" t="s">
        <v>409</v>
      </c>
      <c r="F54" s="17" t="s">
        <v>410</v>
      </c>
      <c r="G54" s="41"/>
      <c r="H54" s="41"/>
      <c r="I54" s="40">
        <v>0</v>
      </c>
      <c r="J54" s="40">
        <v>50</v>
      </c>
      <c r="K54" s="40">
        <v>0</v>
      </c>
      <c r="L54" s="40">
        <f>K54/J54*100</f>
        <v>0</v>
      </c>
    </row>
    <row r="55" spans="1:12" ht="48" customHeight="1" x14ac:dyDescent="0.2">
      <c r="A55" s="28">
        <v>47</v>
      </c>
      <c r="B55" s="14" t="s">
        <v>332</v>
      </c>
      <c r="C55" s="28">
        <v>901</v>
      </c>
      <c r="D55" s="15">
        <v>113</v>
      </c>
      <c r="E55" s="12" t="s">
        <v>333</v>
      </c>
      <c r="F55" s="12"/>
      <c r="G55" s="85"/>
      <c r="H55" s="86"/>
      <c r="I55" s="39">
        <f>SUM(I56)</f>
        <v>87.1</v>
      </c>
      <c r="J55" s="39">
        <f>SUM(J56)</f>
        <v>87.1</v>
      </c>
      <c r="K55" s="39">
        <f>SUM(K56)</f>
        <v>0</v>
      </c>
      <c r="L55" s="39">
        <f>SUM(L56)</f>
        <v>0</v>
      </c>
    </row>
    <row r="56" spans="1:12" ht="26.25" customHeight="1" x14ac:dyDescent="0.2">
      <c r="A56" s="28">
        <v>48</v>
      </c>
      <c r="B56" s="13" t="s">
        <v>179</v>
      </c>
      <c r="C56" s="30">
        <v>901</v>
      </c>
      <c r="D56" s="16">
        <v>113</v>
      </c>
      <c r="E56" s="17" t="s">
        <v>333</v>
      </c>
      <c r="F56" s="17" t="s">
        <v>62</v>
      </c>
      <c r="G56" s="46"/>
      <c r="H56" s="22"/>
      <c r="I56" s="40">
        <v>87.1</v>
      </c>
      <c r="J56" s="40">
        <v>87.1</v>
      </c>
      <c r="K56" s="40">
        <v>0</v>
      </c>
      <c r="L56" s="40">
        <f>K56/J56*100</f>
        <v>0</v>
      </c>
    </row>
    <row r="57" spans="1:12" ht="19.5" customHeight="1" x14ac:dyDescent="0.2">
      <c r="A57" s="28">
        <v>49</v>
      </c>
      <c r="B57" s="14" t="s">
        <v>7</v>
      </c>
      <c r="C57" s="28">
        <v>901</v>
      </c>
      <c r="D57" s="15">
        <v>200</v>
      </c>
      <c r="E57" s="12"/>
      <c r="F57" s="17"/>
      <c r="G57" s="38"/>
      <c r="H57" s="38"/>
      <c r="I57" s="39">
        <f t="shared" ref="I57:J59" si="5">I58</f>
        <v>305.60000000000002</v>
      </c>
      <c r="J57" s="39">
        <f t="shared" si="5"/>
        <v>305.60000000000002</v>
      </c>
      <c r="K57" s="39">
        <f>SUM(K58)</f>
        <v>43.1</v>
      </c>
      <c r="L57" s="39">
        <f>L58</f>
        <v>14.103403141361257</v>
      </c>
    </row>
    <row r="58" spans="1:12" ht="19.5" customHeight="1" x14ac:dyDescent="0.2">
      <c r="A58" s="28">
        <v>50</v>
      </c>
      <c r="B58" s="14" t="s">
        <v>8</v>
      </c>
      <c r="C58" s="28">
        <v>901</v>
      </c>
      <c r="D58" s="15">
        <v>203</v>
      </c>
      <c r="E58" s="12"/>
      <c r="F58" s="17"/>
      <c r="G58" s="38"/>
      <c r="H58" s="38"/>
      <c r="I58" s="39">
        <f t="shared" si="5"/>
        <v>305.60000000000002</v>
      </c>
      <c r="J58" s="39">
        <f t="shared" si="5"/>
        <v>305.60000000000002</v>
      </c>
      <c r="K58" s="39">
        <f>SUM(K59)</f>
        <v>43.1</v>
      </c>
      <c r="L58" s="39">
        <f>L59</f>
        <v>14.103403141361257</v>
      </c>
    </row>
    <row r="59" spans="1:12" ht="18" customHeight="1" x14ac:dyDescent="0.2">
      <c r="A59" s="28">
        <v>51</v>
      </c>
      <c r="B59" s="14" t="s">
        <v>58</v>
      </c>
      <c r="C59" s="28">
        <v>901</v>
      </c>
      <c r="D59" s="15">
        <v>203</v>
      </c>
      <c r="E59" s="12" t="s">
        <v>112</v>
      </c>
      <c r="F59" s="17"/>
      <c r="G59" s="38"/>
      <c r="H59" s="38"/>
      <c r="I59" s="39">
        <f t="shared" si="5"/>
        <v>305.60000000000002</v>
      </c>
      <c r="J59" s="39">
        <f t="shared" si="5"/>
        <v>305.60000000000002</v>
      </c>
      <c r="K59" s="39">
        <f>SUM(K60)</f>
        <v>43.1</v>
      </c>
      <c r="L59" s="39">
        <f>L60</f>
        <v>14.103403141361257</v>
      </c>
    </row>
    <row r="60" spans="1:12" ht="28.5" customHeight="1" x14ac:dyDescent="0.2">
      <c r="A60" s="28">
        <v>52</v>
      </c>
      <c r="B60" s="14" t="s">
        <v>33</v>
      </c>
      <c r="C60" s="28">
        <v>901</v>
      </c>
      <c r="D60" s="15">
        <v>203</v>
      </c>
      <c r="E60" s="12" t="s">
        <v>128</v>
      </c>
      <c r="F60" s="17"/>
      <c r="G60" s="38"/>
      <c r="H60" s="38"/>
      <c r="I60" s="39">
        <f>I61+I62</f>
        <v>305.60000000000002</v>
      </c>
      <c r="J60" s="39">
        <f>J61+J62</f>
        <v>305.60000000000002</v>
      </c>
      <c r="K60" s="39">
        <f>SUM(K61:K62)</f>
        <v>43.1</v>
      </c>
      <c r="L60" s="39">
        <f t="shared" ref="L60:L65" si="6">K60/J60*100</f>
        <v>14.103403141361257</v>
      </c>
    </row>
    <row r="61" spans="1:12" ht="25.5" x14ac:dyDescent="0.2">
      <c r="A61" s="28">
        <v>53</v>
      </c>
      <c r="B61" s="13" t="s">
        <v>180</v>
      </c>
      <c r="C61" s="30">
        <v>901</v>
      </c>
      <c r="D61" s="16">
        <v>203</v>
      </c>
      <c r="E61" s="17" t="s">
        <v>129</v>
      </c>
      <c r="F61" s="17" t="s">
        <v>40</v>
      </c>
      <c r="G61" s="38"/>
      <c r="H61" s="38"/>
      <c r="I61" s="40">
        <v>245.5</v>
      </c>
      <c r="J61" s="40">
        <v>245.5</v>
      </c>
      <c r="K61" s="40">
        <v>42.1</v>
      </c>
      <c r="L61" s="40">
        <f t="shared" si="6"/>
        <v>17.14867617107943</v>
      </c>
    </row>
    <row r="62" spans="1:12" ht="28.5" customHeight="1" x14ac:dyDescent="0.2">
      <c r="A62" s="28">
        <v>54</v>
      </c>
      <c r="B62" s="13" t="s">
        <v>179</v>
      </c>
      <c r="C62" s="30">
        <v>901</v>
      </c>
      <c r="D62" s="16">
        <v>203</v>
      </c>
      <c r="E62" s="17" t="s">
        <v>129</v>
      </c>
      <c r="F62" s="17" t="s">
        <v>62</v>
      </c>
      <c r="G62" s="45" t="s">
        <v>54</v>
      </c>
      <c r="H62" s="38"/>
      <c r="I62" s="40">
        <v>60.1</v>
      </c>
      <c r="J62" s="40">
        <v>60.1</v>
      </c>
      <c r="K62" s="40">
        <v>1</v>
      </c>
      <c r="L62" s="40">
        <f t="shared" si="6"/>
        <v>1.6638935108153077</v>
      </c>
    </row>
    <row r="63" spans="1:12" ht="29.25" customHeight="1" x14ac:dyDescent="0.2">
      <c r="A63" s="28">
        <v>55</v>
      </c>
      <c r="B63" s="14" t="s">
        <v>9</v>
      </c>
      <c r="C63" s="28">
        <v>901</v>
      </c>
      <c r="D63" s="15">
        <v>300</v>
      </c>
      <c r="E63" s="12"/>
      <c r="F63" s="17"/>
      <c r="G63" s="47" t="s">
        <v>43</v>
      </c>
      <c r="H63" s="38"/>
      <c r="I63" s="39">
        <f>SUM(I64+I74)</f>
        <v>9791.6</v>
      </c>
      <c r="J63" s="39">
        <f>SUM(J64+J74)</f>
        <v>9821.6</v>
      </c>
      <c r="K63" s="39">
        <f>SUM(K64+K74)</f>
        <v>2150.6999999999998</v>
      </c>
      <c r="L63" s="39">
        <f t="shared" si="6"/>
        <v>21.897654150036651</v>
      </c>
    </row>
    <row r="64" spans="1:12" ht="25.5" customHeight="1" x14ac:dyDescent="0.2">
      <c r="A64" s="28">
        <v>56</v>
      </c>
      <c r="B64" s="14" t="s">
        <v>352</v>
      </c>
      <c r="C64" s="28">
        <v>901</v>
      </c>
      <c r="D64" s="15">
        <v>309</v>
      </c>
      <c r="E64" s="12"/>
      <c r="F64" s="17"/>
      <c r="G64" s="45" t="s">
        <v>55</v>
      </c>
      <c r="H64" s="38"/>
      <c r="I64" s="39">
        <f>SUM(I65+I70)</f>
        <v>4566.8999999999996</v>
      </c>
      <c r="J64" s="39">
        <f>SUM(J65+J70)</f>
        <v>4566.8999999999996</v>
      </c>
      <c r="K64" s="39">
        <f>SUM(K65+K70)</f>
        <v>912.4</v>
      </c>
      <c r="L64" s="39">
        <f t="shared" si="6"/>
        <v>19.97854124241827</v>
      </c>
    </row>
    <row r="65" spans="1:12" ht="41.25" customHeight="1" x14ac:dyDescent="0.2">
      <c r="A65" s="28">
        <v>57</v>
      </c>
      <c r="B65" s="14" t="s">
        <v>299</v>
      </c>
      <c r="C65" s="28">
        <v>901</v>
      </c>
      <c r="D65" s="15">
        <v>309</v>
      </c>
      <c r="E65" s="12" t="s">
        <v>130</v>
      </c>
      <c r="F65" s="17"/>
      <c r="G65" s="47" t="s">
        <v>43</v>
      </c>
      <c r="H65" s="38"/>
      <c r="I65" s="39">
        <f>SUM(I66+I68)</f>
        <v>264.89999999999998</v>
      </c>
      <c r="J65" s="39">
        <f>SUM(J66+J68)</f>
        <v>264.89999999999998</v>
      </c>
      <c r="K65" s="39">
        <f>SUM(K66+K68)</f>
        <v>0</v>
      </c>
      <c r="L65" s="39">
        <f t="shared" si="6"/>
        <v>0</v>
      </c>
    </row>
    <row r="66" spans="1:12" ht="27.75" customHeight="1" x14ac:dyDescent="0.2">
      <c r="A66" s="28">
        <v>58</v>
      </c>
      <c r="B66" s="14" t="s">
        <v>103</v>
      </c>
      <c r="C66" s="28">
        <v>901</v>
      </c>
      <c r="D66" s="15">
        <v>309</v>
      </c>
      <c r="E66" s="12" t="s">
        <v>131</v>
      </c>
      <c r="F66" s="17"/>
      <c r="G66" s="45" t="s">
        <v>56</v>
      </c>
      <c r="H66" s="38"/>
      <c r="I66" s="39">
        <f>I67</f>
        <v>261</v>
      </c>
      <c r="J66" s="39">
        <f>J67</f>
        <v>261</v>
      </c>
      <c r="K66" s="39">
        <f>SUM(K67)</f>
        <v>0</v>
      </c>
      <c r="L66" s="39">
        <f>L67</f>
        <v>0</v>
      </c>
    </row>
    <row r="67" spans="1:12" ht="25.5" customHeight="1" x14ac:dyDescent="0.2">
      <c r="A67" s="28">
        <v>59</v>
      </c>
      <c r="B67" s="13" t="s">
        <v>179</v>
      </c>
      <c r="C67" s="30">
        <v>901</v>
      </c>
      <c r="D67" s="16">
        <v>309</v>
      </c>
      <c r="E67" s="17" t="s">
        <v>131</v>
      </c>
      <c r="F67" s="17" t="s">
        <v>62</v>
      </c>
      <c r="G67" s="47" t="s">
        <v>43</v>
      </c>
      <c r="H67" s="38"/>
      <c r="I67" s="40">
        <v>261</v>
      </c>
      <c r="J67" s="40">
        <v>261</v>
      </c>
      <c r="K67" s="40">
        <v>0</v>
      </c>
      <c r="L67" s="40">
        <f>K67/J67*100</f>
        <v>0</v>
      </c>
    </row>
    <row r="68" spans="1:12" ht="29.25" customHeight="1" x14ac:dyDescent="0.2">
      <c r="A68" s="28">
        <v>60</v>
      </c>
      <c r="B68" s="14" t="s">
        <v>353</v>
      </c>
      <c r="C68" s="28">
        <v>901</v>
      </c>
      <c r="D68" s="15">
        <v>309</v>
      </c>
      <c r="E68" s="12" t="s">
        <v>354</v>
      </c>
      <c r="F68" s="12"/>
      <c r="G68" s="92"/>
      <c r="H68" s="38"/>
      <c r="I68" s="39">
        <f>SUM(I69)</f>
        <v>3.9</v>
      </c>
      <c r="J68" s="39">
        <f>SUM(J69)</f>
        <v>3.9</v>
      </c>
      <c r="K68" s="39">
        <f>SUM(K69)</f>
        <v>0</v>
      </c>
      <c r="L68" s="39">
        <f>SUM(L69)</f>
        <v>0</v>
      </c>
    </row>
    <row r="69" spans="1:12" ht="25.5" customHeight="1" x14ac:dyDescent="0.2">
      <c r="A69" s="28">
        <v>61</v>
      </c>
      <c r="B69" s="13" t="s">
        <v>179</v>
      </c>
      <c r="C69" s="30">
        <v>901</v>
      </c>
      <c r="D69" s="16">
        <v>309</v>
      </c>
      <c r="E69" s="17" t="s">
        <v>354</v>
      </c>
      <c r="F69" s="17" t="s">
        <v>62</v>
      </c>
      <c r="G69" s="92"/>
      <c r="H69" s="38"/>
      <c r="I69" s="40">
        <v>3.9</v>
      </c>
      <c r="J69" s="40">
        <v>3.9</v>
      </c>
      <c r="K69" s="40">
        <v>0</v>
      </c>
      <c r="L69" s="40">
        <f t="shared" ref="L69:L76" si="7">K69/J69*100</f>
        <v>0</v>
      </c>
    </row>
    <row r="70" spans="1:12" ht="40.5" customHeight="1" x14ac:dyDescent="0.2">
      <c r="A70" s="28">
        <v>62</v>
      </c>
      <c r="B70" s="14" t="s">
        <v>298</v>
      </c>
      <c r="C70" s="28">
        <v>901</v>
      </c>
      <c r="D70" s="15">
        <v>309</v>
      </c>
      <c r="E70" s="12" t="s">
        <v>120</v>
      </c>
      <c r="F70" s="17"/>
      <c r="G70" s="38"/>
      <c r="H70" s="38"/>
      <c r="I70" s="39">
        <f>SUM(I71)</f>
        <v>4302</v>
      </c>
      <c r="J70" s="39">
        <f>SUM(J71)</f>
        <v>4302</v>
      </c>
      <c r="K70" s="39">
        <f>SUM(K71)</f>
        <v>912.4</v>
      </c>
      <c r="L70" s="39">
        <f t="shared" si="7"/>
        <v>21.208740120874012</v>
      </c>
    </row>
    <row r="71" spans="1:12" ht="48" customHeight="1" x14ac:dyDescent="0.2">
      <c r="A71" s="28">
        <v>63</v>
      </c>
      <c r="B71" s="14" t="s">
        <v>71</v>
      </c>
      <c r="C71" s="28">
        <v>901</v>
      </c>
      <c r="D71" s="15">
        <v>309</v>
      </c>
      <c r="E71" s="12" t="s">
        <v>132</v>
      </c>
      <c r="F71" s="17"/>
      <c r="G71" s="38"/>
      <c r="H71" s="38"/>
      <c r="I71" s="39">
        <f>SUM(I72:I73)</f>
        <v>4302</v>
      </c>
      <c r="J71" s="39">
        <f>SUM(J72:J73)</f>
        <v>4302</v>
      </c>
      <c r="K71" s="39">
        <f>SUM(K72:K73)</f>
        <v>912.4</v>
      </c>
      <c r="L71" s="39">
        <f t="shared" si="7"/>
        <v>21.208740120874012</v>
      </c>
    </row>
    <row r="72" spans="1:12" ht="18" customHeight="1" x14ac:dyDescent="0.2">
      <c r="A72" s="28">
        <v>64</v>
      </c>
      <c r="B72" s="13" t="s">
        <v>35</v>
      </c>
      <c r="C72" s="30">
        <v>901</v>
      </c>
      <c r="D72" s="16">
        <v>309</v>
      </c>
      <c r="E72" s="17" t="s">
        <v>132</v>
      </c>
      <c r="F72" s="17" t="s">
        <v>34</v>
      </c>
      <c r="G72" s="38"/>
      <c r="H72" s="38"/>
      <c r="I72" s="40">
        <v>3452</v>
      </c>
      <c r="J72" s="40">
        <v>3452</v>
      </c>
      <c r="K72" s="40">
        <v>764.3</v>
      </c>
      <c r="L72" s="40">
        <f t="shared" si="7"/>
        <v>22.140787949015063</v>
      </c>
    </row>
    <row r="73" spans="1:12" ht="27" customHeight="1" x14ac:dyDescent="0.2">
      <c r="A73" s="28">
        <v>65</v>
      </c>
      <c r="B73" s="13" t="s">
        <v>179</v>
      </c>
      <c r="C73" s="30">
        <v>901</v>
      </c>
      <c r="D73" s="16">
        <v>309</v>
      </c>
      <c r="E73" s="17" t="s">
        <v>132</v>
      </c>
      <c r="F73" s="17" t="s">
        <v>62</v>
      </c>
      <c r="G73" s="38"/>
      <c r="H73" s="38"/>
      <c r="I73" s="40">
        <v>850</v>
      </c>
      <c r="J73" s="40">
        <v>850</v>
      </c>
      <c r="K73" s="40">
        <v>148.1</v>
      </c>
      <c r="L73" s="40">
        <f t="shared" si="7"/>
        <v>17.423529411764704</v>
      </c>
    </row>
    <row r="74" spans="1:12" ht="33" customHeight="1" x14ac:dyDescent="0.2">
      <c r="A74" s="28">
        <v>66</v>
      </c>
      <c r="B74" s="14" t="s">
        <v>355</v>
      </c>
      <c r="C74" s="28">
        <v>901</v>
      </c>
      <c r="D74" s="15">
        <v>310</v>
      </c>
      <c r="E74" s="12"/>
      <c r="F74" s="17"/>
      <c r="G74" s="38"/>
      <c r="H74" s="38"/>
      <c r="I74" s="39">
        <f t="shared" ref="I74:K75" si="8">SUM(I75)</f>
        <v>5224.7000000000007</v>
      </c>
      <c r="J74" s="39">
        <f t="shared" si="8"/>
        <v>5254.7000000000007</v>
      </c>
      <c r="K74" s="39">
        <f t="shared" si="8"/>
        <v>1238.3</v>
      </c>
      <c r="L74" s="39">
        <f t="shared" si="7"/>
        <v>23.565569870782344</v>
      </c>
    </row>
    <row r="75" spans="1:12" ht="39" customHeight="1" x14ac:dyDescent="0.2">
      <c r="A75" s="28">
        <v>67</v>
      </c>
      <c r="B75" s="14" t="s">
        <v>331</v>
      </c>
      <c r="C75" s="28">
        <v>901</v>
      </c>
      <c r="D75" s="15">
        <v>310</v>
      </c>
      <c r="E75" s="12" t="s">
        <v>133</v>
      </c>
      <c r="F75" s="17"/>
      <c r="G75" s="38"/>
      <c r="H75" s="38"/>
      <c r="I75" s="39">
        <f t="shared" si="8"/>
        <v>5224.7000000000007</v>
      </c>
      <c r="J75" s="39">
        <f t="shared" si="8"/>
        <v>5254.7000000000007</v>
      </c>
      <c r="K75" s="39">
        <f t="shared" si="8"/>
        <v>1238.3</v>
      </c>
      <c r="L75" s="39">
        <f t="shared" si="7"/>
        <v>23.565569870782344</v>
      </c>
    </row>
    <row r="76" spans="1:12" ht="34.5" customHeight="1" x14ac:dyDescent="0.2">
      <c r="A76" s="28">
        <v>68</v>
      </c>
      <c r="B76" s="51" t="s">
        <v>356</v>
      </c>
      <c r="C76" s="28">
        <v>901</v>
      </c>
      <c r="D76" s="15">
        <v>310</v>
      </c>
      <c r="E76" s="12" t="s">
        <v>304</v>
      </c>
      <c r="F76" s="12"/>
      <c r="G76" s="38"/>
      <c r="H76" s="38"/>
      <c r="I76" s="39">
        <f>SUM(I77+I79+I81+I83+I85)</f>
        <v>5224.7000000000007</v>
      </c>
      <c r="J76" s="39">
        <f>SUM(J77+J79+J81+J83+J85)</f>
        <v>5254.7000000000007</v>
      </c>
      <c r="K76" s="39">
        <f>SUM(K77+K79+K81+K83+K85)</f>
        <v>1238.3</v>
      </c>
      <c r="L76" s="39">
        <f t="shared" si="7"/>
        <v>23.565569870782344</v>
      </c>
    </row>
    <row r="77" spans="1:12" ht="54.75" customHeight="1" x14ac:dyDescent="0.2">
      <c r="A77" s="72">
        <v>69</v>
      </c>
      <c r="B77" s="14" t="s">
        <v>185</v>
      </c>
      <c r="C77" s="28">
        <v>901</v>
      </c>
      <c r="D77" s="15">
        <v>310</v>
      </c>
      <c r="E77" s="12" t="s">
        <v>134</v>
      </c>
      <c r="F77" s="17"/>
      <c r="G77" s="38"/>
      <c r="H77" s="38"/>
      <c r="I77" s="39">
        <f>SUM(I78:I78)</f>
        <v>4370</v>
      </c>
      <c r="J77" s="39">
        <f>SUM(J78:J78)</f>
        <v>4400</v>
      </c>
      <c r="K77" s="39">
        <f>SUM(K78)</f>
        <v>1220.8</v>
      </c>
      <c r="L77" s="39">
        <f>SUM(L78:L78)</f>
        <v>27.745454545454546</v>
      </c>
    </row>
    <row r="78" spans="1:12" ht="43.5" customHeight="1" x14ac:dyDescent="0.2">
      <c r="A78" s="72">
        <v>70</v>
      </c>
      <c r="B78" s="49" t="s">
        <v>300</v>
      </c>
      <c r="C78" s="30">
        <v>901</v>
      </c>
      <c r="D78" s="16">
        <v>310</v>
      </c>
      <c r="E78" s="17" t="s">
        <v>134</v>
      </c>
      <c r="F78" s="17" t="s">
        <v>198</v>
      </c>
      <c r="G78" s="38"/>
      <c r="H78" s="38"/>
      <c r="I78" s="40">
        <v>4370</v>
      </c>
      <c r="J78" s="40">
        <f>4370+30</f>
        <v>4400</v>
      </c>
      <c r="K78" s="40">
        <v>1220.8</v>
      </c>
      <c r="L78" s="40">
        <f>K78/J78*100</f>
        <v>27.745454545454546</v>
      </c>
    </row>
    <row r="79" spans="1:12" ht="29.25" customHeight="1" x14ac:dyDescent="0.2">
      <c r="A79" s="72">
        <v>71</v>
      </c>
      <c r="B79" s="14" t="s">
        <v>72</v>
      </c>
      <c r="C79" s="28">
        <v>901</v>
      </c>
      <c r="D79" s="15">
        <v>310</v>
      </c>
      <c r="E79" s="12" t="s">
        <v>280</v>
      </c>
      <c r="F79" s="17"/>
      <c r="G79" s="38"/>
      <c r="H79" s="38"/>
      <c r="I79" s="39">
        <f>SUM(I80)</f>
        <v>31</v>
      </c>
      <c r="J79" s="39">
        <f>SUM(J80)</f>
        <v>31</v>
      </c>
      <c r="K79" s="39">
        <f>SUM(K80)</f>
        <v>0</v>
      </c>
      <c r="L79" s="39">
        <f>SUM(L80)</f>
        <v>0</v>
      </c>
    </row>
    <row r="80" spans="1:12" ht="42.75" customHeight="1" x14ac:dyDescent="0.2">
      <c r="A80" s="72">
        <v>72</v>
      </c>
      <c r="B80" s="49" t="s">
        <v>300</v>
      </c>
      <c r="C80" s="30">
        <v>901</v>
      </c>
      <c r="D80" s="16">
        <v>310</v>
      </c>
      <c r="E80" s="17" t="s">
        <v>280</v>
      </c>
      <c r="F80" s="17" t="s">
        <v>198</v>
      </c>
      <c r="G80" s="41"/>
      <c r="H80" s="41"/>
      <c r="I80" s="40">
        <v>31</v>
      </c>
      <c r="J80" s="40">
        <v>31</v>
      </c>
      <c r="K80" s="40">
        <v>0</v>
      </c>
      <c r="L80" s="40">
        <f>K80/J80*100</f>
        <v>0</v>
      </c>
    </row>
    <row r="81" spans="1:12" ht="27.75" customHeight="1" x14ac:dyDescent="0.2">
      <c r="A81" s="28">
        <v>73</v>
      </c>
      <c r="B81" s="50" t="s">
        <v>182</v>
      </c>
      <c r="C81" s="28">
        <v>901</v>
      </c>
      <c r="D81" s="15">
        <v>310</v>
      </c>
      <c r="E81" s="12" t="s">
        <v>135</v>
      </c>
      <c r="F81" s="12"/>
      <c r="G81" s="41"/>
      <c r="H81" s="41"/>
      <c r="I81" s="39">
        <f>SUM(I82)</f>
        <v>394.6</v>
      </c>
      <c r="J81" s="39">
        <f>SUM(J82)</f>
        <v>394.6</v>
      </c>
      <c r="K81" s="39">
        <f>SUM(K82)</f>
        <v>0</v>
      </c>
      <c r="L81" s="39">
        <f>SUM(L82)</f>
        <v>0</v>
      </c>
    </row>
    <row r="82" spans="1:12" ht="31.5" customHeight="1" x14ac:dyDescent="0.2">
      <c r="A82" s="28">
        <v>74</v>
      </c>
      <c r="B82" s="13" t="s">
        <v>179</v>
      </c>
      <c r="C82" s="30">
        <v>901</v>
      </c>
      <c r="D82" s="16">
        <v>310</v>
      </c>
      <c r="E82" s="17" t="s">
        <v>135</v>
      </c>
      <c r="F82" s="17" t="s">
        <v>62</v>
      </c>
      <c r="G82" s="41"/>
      <c r="H82" s="41"/>
      <c r="I82" s="40">
        <v>394.6</v>
      </c>
      <c r="J82" s="40">
        <v>394.6</v>
      </c>
      <c r="K82" s="40">
        <v>0</v>
      </c>
      <c r="L82" s="40">
        <f>K82/J82*100</f>
        <v>0</v>
      </c>
    </row>
    <row r="83" spans="1:12" ht="30.75" customHeight="1" x14ac:dyDescent="0.2">
      <c r="A83" s="28">
        <v>75</v>
      </c>
      <c r="B83" s="71" t="s">
        <v>301</v>
      </c>
      <c r="C83" s="72">
        <v>901</v>
      </c>
      <c r="D83" s="73">
        <v>310</v>
      </c>
      <c r="E83" s="74" t="s">
        <v>302</v>
      </c>
      <c r="F83" s="74"/>
      <c r="G83" s="75"/>
      <c r="H83" s="75"/>
      <c r="I83" s="76">
        <f>SUM(I84)</f>
        <v>359.1</v>
      </c>
      <c r="J83" s="76">
        <f>SUM(J84)</f>
        <v>359.1</v>
      </c>
      <c r="K83" s="76">
        <f>SUM(K84)</f>
        <v>17.5</v>
      </c>
      <c r="L83" s="76">
        <f>SUM(L84)</f>
        <v>4.8732943469785575</v>
      </c>
    </row>
    <row r="84" spans="1:12" ht="25.5" customHeight="1" x14ac:dyDescent="0.2">
      <c r="A84" s="28">
        <v>76</v>
      </c>
      <c r="B84" s="77" t="s">
        <v>179</v>
      </c>
      <c r="C84" s="78">
        <v>901</v>
      </c>
      <c r="D84" s="79">
        <v>310</v>
      </c>
      <c r="E84" s="80" t="s">
        <v>302</v>
      </c>
      <c r="F84" s="80" t="s">
        <v>62</v>
      </c>
      <c r="G84" s="75"/>
      <c r="H84" s="75"/>
      <c r="I84" s="82">
        <v>359.1</v>
      </c>
      <c r="J84" s="82">
        <v>359.1</v>
      </c>
      <c r="K84" s="82">
        <v>17.5</v>
      </c>
      <c r="L84" s="82">
        <f>K84/J84*100</f>
        <v>4.8732943469785575</v>
      </c>
    </row>
    <row r="85" spans="1:12" ht="41.25" customHeight="1" x14ac:dyDescent="0.2">
      <c r="A85" s="28">
        <v>77</v>
      </c>
      <c r="B85" s="14" t="s">
        <v>357</v>
      </c>
      <c r="C85" s="72">
        <v>901</v>
      </c>
      <c r="D85" s="73">
        <v>310</v>
      </c>
      <c r="E85" s="74" t="s">
        <v>303</v>
      </c>
      <c r="F85" s="74"/>
      <c r="G85" s="75"/>
      <c r="H85" s="75"/>
      <c r="I85" s="76">
        <f>SUM(I86)</f>
        <v>70</v>
      </c>
      <c r="J85" s="76">
        <f>SUM(J86)</f>
        <v>70</v>
      </c>
      <c r="K85" s="76">
        <f>SUM(K86)</f>
        <v>0</v>
      </c>
      <c r="L85" s="76">
        <f>SUM(L86)</f>
        <v>0</v>
      </c>
    </row>
    <row r="86" spans="1:12" ht="25.5" customHeight="1" x14ac:dyDescent="0.2">
      <c r="A86" s="28">
        <v>78</v>
      </c>
      <c r="B86" s="77" t="s">
        <v>179</v>
      </c>
      <c r="C86" s="78">
        <v>901</v>
      </c>
      <c r="D86" s="79">
        <v>310</v>
      </c>
      <c r="E86" s="80" t="s">
        <v>303</v>
      </c>
      <c r="F86" s="80" t="s">
        <v>62</v>
      </c>
      <c r="G86" s="75"/>
      <c r="H86" s="75"/>
      <c r="I86" s="82">
        <v>70</v>
      </c>
      <c r="J86" s="82">
        <v>70</v>
      </c>
      <c r="K86" s="82">
        <v>0</v>
      </c>
      <c r="L86" s="82">
        <f>K86/J86*100</f>
        <v>0</v>
      </c>
    </row>
    <row r="87" spans="1:12" ht="25.5" customHeight="1" x14ac:dyDescent="0.2">
      <c r="A87" s="28">
        <v>79</v>
      </c>
      <c r="B87" s="14" t="s">
        <v>10</v>
      </c>
      <c r="C87" s="28">
        <v>901</v>
      </c>
      <c r="D87" s="15">
        <v>400</v>
      </c>
      <c r="E87" s="12"/>
      <c r="F87" s="17"/>
      <c r="G87" s="38"/>
      <c r="H87" s="38"/>
      <c r="I87" s="39">
        <f>SUM(I88+I97+I102+I106+I118+I124)</f>
        <v>33749.300000000003</v>
      </c>
      <c r="J87" s="39">
        <f>SUM(J88+J97+J102+J106+J118+J124)</f>
        <v>36675.000000000007</v>
      </c>
      <c r="K87" s="39">
        <f>SUM(K88+K97+K102+K106+K118+K124)</f>
        <v>3363.9</v>
      </c>
      <c r="L87" s="39">
        <f>K87/J87*100</f>
        <v>9.172188139059303</v>
      </c>
    </row>
    <row r="88" spans="1:12" ht="21.75" customHeight="1" x14ac:dyDescent="0.2">
      <c r="A88" s="28">
        <v>80</v>
      </c>
      <c r="B88" s="14" t="s">
        <v>104</v>
      </c>
      <c r="C88" s="28">
        <v>901</v>
      </c>
      <c r="D88" s="15">
        <v>405</v>
      </c>
      <c r="E88" s="12"/>
      <c r="F88" s="17"/>
      <c r="G88" s="38"/>
      <c r="H88" s="38"/>
      <c r="I88" s="39">
        <f>SUM(I89+I94)</f>
        <v>153.69999999999999</v>
      </c>
      <c r="J88" s="39">
        <f>SUM(J89+J94)</f>
        <v>138.69999999999999</v>
      </c>
      <c r="K88" s="39">
        <f>SUM(K89+K94)</f>
        <v>0</v>
      </c>
      <c r="L88" s="39">
        <f>K88/J88*100</f>
        <v>0</v>
      </c>
    </row>
    <row r="89" spans="1:12" ht="43.5" customHeight="1" x14ac:dyDescent="0.2">
      <c r="A89" s="28">
        <v>81</v>
      </c>
      <c r="B89" s="14" t="s">
        <v>312</v>
      </c>
      <c r="C89" s="28">
        <v>901</v>
      </c>
      <c r="D89" s="15">
        <v>405</v>
      </c>
      <c r="E89" s="11" t="s">
        <v>143</v>
      </c>
      <c r="F89" s="11"/>
      <c r="G89" s="38"/>
      <c r="H89" s="38"/>
      <c r="I89" s="39">
        <f>SUM(I90+I92)</f>
        <v>24</v>
      </c>
      <c r="J89" s="39">
        <f>SUM(J90+J92)</f>
        <v>9</v>
      </c>
      <c r="K89" s="39">
        <f>SUM(K90+K92)</f>
        <v>0</v>
      </c>
      <c r="L89" s="39">
        <f>K89/J89*100</f>
        <v>0</v>
      </c>
    </row>
    <row r="90" spans="1:12" ht="38.25" customHeight="1" x14ac:dyDescent="0.2">
      <c r="A90" s="28">
        <v>82</v>
      </c>
      <c r="B90" s="91" t="s">
        <v>342</v>
      </c>
      <c r="C90" s="72">
        <v>901</v>
      </c>
      <c r="D90" s="73">
        <v>405</v>
      </c>
      <c r="E90" s="89" t="s">
        <v>145</v>
      </c>
      <c r="F90" s="89"/>
      <c r="G90" s="81"/>
      <c r="H90" s="81"/>
      <c r="I90" s="76">
        <f>SUM(I91)</f>
        <v>9</v>
      </c>
      <c r="J90" s="76">
        <f>SUM(J91)</f>
        <v>9</v>
      </c>
      <c r="K90" s="76">
        <f>SUM(K91)</f>
        <v>0</v>
      </c>
      <c r="L90" s="76">
        <f>SUM(L91)</f>
        <v>0</v>
      </c>
    </row>
    <row r="91" spans="1:12" ht="27" customHeight="1" x14ac:dyDescent="0.2">
      <c r="A91" s="28">
        <v>83</v>
      </c>
      <c r="B91" s="77" t="s">
        <v>179</v>
      </c>
      <c r="C91" s="78">
        <v>901</v>
      </c>
      <c r="D91" s="79">
        <v>405</v>
      </c>
      <c r="E91" s="90" t="s">
        <v>145</v>
      </c>
      <c r="F91" s="90" t="s">
        <v>62</v>
      </c>
      <c r="G91" s="81"/>
      <c r="H91" s="81"/>
      <c r="I91" s="82">
        <v>9</v>
      </c>
      <c r="J91" s="82">
        <v>9</v>
      </c>
      <c r="K91" s="82">
        <v>0</v>
      </c>
      <c r="L91" s="82">
        <f>K91/J91*100</f>
        <v>0</v>
      </c>
    </row>
    <row r="92" spans="1:12" ht="38.25" customHeight="1" x14ac:dyDescent="0.2">
      <c r="A92" s="28">
        <v>84</v>
      </c>
      <c r="B92" s="91" t="s">
        <v>358</v>
      </c>
      <c r="C92" s="72">
        <v>901</v>
      </c>
      <c r="D92" s="73">
        <v>405</v>
      </c>
      <c r="E92" s="89" t="s">
        <v>146</v>
      </c>
      <c r="F92" s="90"/>
      <c r="G92" s="81"/>
      <c r="H92" s="81"/>
      <c r="I92" s="76">
        <f>SUM(I93)</f>
        <v>15</v>
      </c>
      <c r="J92" s="76">
        <f>SUM(J93)</f>
        <v>0</v>
      </c>
      <c r="K92" s="76">
        <v>0</v>
      </c>
      <c r="L92" s="76">
        <f>SUM(L93)</f>
        <v>0</v>
      </c>
    </row>
    <row r="93" spans="1:12" ht="34.5" customHeight="1" x14ac:dyDescent="0.2">
      <c r="A93" s="28">
        <v>85</v>
      </c>
      <c r="B93" s="77" t="s">
        <v>179</v>
      </c>
      <c r="C93" s="78">
        <v>901</v>
      </c>
      <c r="D93" s="79">
        <v>405</v>
      </c>
      <c r="E93" s="90" t="s">
        <v>146</v>
      </c>
      <c r="F93" s="90" t="s">
        <v>62</v>
      </c>
      <c r="G93" s="81"/>
      <c r="H93" s="81"/>
      <c r="I93" s="82">
        <v>15</v>
      </c>
      <c r="J93" s="82">
        <f>15-15</f>
        <v>0</v>
      </c>
      <c r="K93" s="82">
        <v>0</v>
      </c>
      <c r="L93" s="82">
        <f>15-15</f>
        <v>0</v>
      </c>
    </row>
    <row r="94" spans="1:12" ht="38.25" x14ac:dyDescent="0.2">
      <c r="A94" s="28">
        <v>86</v>
      </c>
      <c r="B94" s="14" t="s">
        <v>308</v>
      </c>
      <c r="C94" s="28">
        <v>901</v>
      </c>
      <c r="D94" s="15">
        <v>405</v>
      </c>
      <c r="E94" s="12" t="s">
        <v>235</v>
      </c>
      <c r="F94" s="17"/>
      <c r="G94" s="38"/>
      <c r="H94" s="38"/>
      <c r="I94" s="39">
        <f t="shared" ref="I94:L95" si="9">SUM(I95)</f>
        <v>129.69999999999999</v>
      </c>
      <c r="J94" s="39">
        <f t="shared" si="9"/>
        <v>129.69999999999999</v>
      </c>
      <c r="K94" s="39">
        <f t="shared" si="9"/>
        <v>0</v>
      </c>
      <c r="L94" s="39">
        <f t="shared" si="9"/>
        <v>0</v>
      </c>
    </row>
    <row r="95" spans="1:12" ht="34.5" customHeight="1" x14ac:dyDescent="0.2">
      <c r="A95" s="28">
        <v>87</v>
      </c>
      <c r="B95" s="51" t="s">
        <v>211</v>
      </c>
      <c r="C95" s="28">
        <v>901</v>
      </c>
      <c r="D95" s="15">
        <v>405</v>
      </c>
      <c r="E95" s="12" t="s">
        <v>136</v>
      </c>
      <c r="F95" s="12"/>
      <c r="G95" s="38"/>
      <c r="H95" s="38"/>
      <c r="I95" s="39">
        <f t="shared" si="9"/>
        <v>129.69999999999999</v>
      </c>
      <c r="J95" s="39">
        <f t="shared" si="9"/>
        <v>129.69999999999999</v>
      </c>
      <c r="K95" s="39">
        <f t="shared" si="9"/>
        <v>0</v>
      </c>
      <c r="L95" s="39">
        <f t="shared" si="9"/>
        <v>0</v>
      </c>
    </row>
    <row r="96" spans="1:12" ht="30" customHeight="1" x14ac:dyDescent="0.2">
      <c r="A96" s="28">
        <v>88</v>
      </c>
      <c r="B96" s="13" t="s">
        <v>179</v>
      </c>
      <c r="C96" s="30">
        <v>901</v>
      </c>
      <c r="D96" s="16">
        <v>405</v>
      </c>
      <c r="E96" s="17" t="s">
        <v>136</v>
      </c>
      <c r="F96" s="17" t="s">
        <v>62</v>
      </c>
      <c r="G96" s="38"/>
      <c r="H96" s="38"/>
      <c r="I96" s="40">
        <v>129.69999999999999</v>
      </c>
      <c r="J96" s="40">
        <v>129.69999999999999</v>
      </c>
      <c r="K96" s="40">
        <v>0</v>
      </c>
      <c r="L96" s="40">
        <f>K96/J96*100</f>
        <v>0</v>
      </c>
    </row>
    <row r="97" spans="1:12" ht="23.25" customHeight="1" x14ac:dyDescent="0.2">
      <c r="A97" s="28">
        <v>89</v>
      </c>
      <c r="B97" s="6" t="s">
        <v>359</v>
      </c>
      <c r="C97" s="72">
        <v>901</v>
      </c>
      <c r="D97" s="15">
        <v>406</v>
      </c>
      <c r="E97" s="12"/>
      <c r="F97" s="12"/>
      <c r="G97" s="38"/>
      <c r="H97" s="38"/>
      <c r="I97" s="39">
        <f t="shared" ref="I97:J100" si="10">SUM(I98)</f>
        <v>194.5</v>
      </c>
      <c r="J97" s="39">
        <f t="shared" si="10"/>
        <v>194.5</v>
      </c>
      <c r="K97" s="39">
        <f t="shared" ref="K97:L100" si="11">SUM(K98)</f>
        <v>0</v>
      </c>
      <c r="L97" s="39">
        <f t="shared" si="11"/>
        <v>0</v>
      </c>
    </row>
    <row r="98" spans="1:12" ht="30" customHeight="1" x14ac:dyDescent="0.2">
      <c r="A98" s="28">
        <v>90</v>
      </c>
      <c r="B98" s="14" t="s">
        <v>361</v>
      </c>
      <c r="C98" s="72">
        <v>901</v>
      </c>
      <c r="D98" s="15">
        <v>406</v>
      </c>
      <c r="E98" s="12" t="s">
        <v>133</v>
      </c>
      <c r="F98" s="12"/>
      <c r="G98" s="38"/>
      <c r="H98" s="38"/>
      <c r="I98" s="39">
        <f t="shared" si="10"/>
        <v>194.5</v>
      </c>
      <c r="J98" s="39">
        <f t="shared" si="10"/>
        <v>194.5</v>
      </c>
      <c r="K98" s="39">
        <f t="shared" si="11"/>
        <v>0</v>
      </c>
      <c r="L98" s="39">
        <f t="shared" si="11"/>
        <v>0</v>
      </c>
    </row>
    <row r="99" spans="1:12" ht="30" customHeight="1" x14ac:dyDescent="0.2">
      <c r="A99" s="28">
        <v>91</v>
      </c>
      <c r="B99" s="51" t="s">
        <v>356</v>
      </c>
      <c r="C99" s="28">
        <v>901</v>
      </c>
      <c r="D99" s="15">
        <v>406</v>
      </c>
      <c r="E99" s="12" t="s">
        <v>304</v>
      </c>
      <c r="F99" s="12"/>
      <c r="G99" s="38"/>
      <c r="H99" s="38"/>
      <c r="I99" s="39">
        <f t="shared" si="10"/>
        <v>194.5</v>
      </c>
      <c r="J99" s="39">
        <f t="shared" si="10"/>
        <v>194.5</v>
      </c>
      <c r="K99" s="39">
        <f t="shared" si="11"/>
        <v>0</v>
      </c>
      <c r="L99" s="39">
        <f t="shared" si="11"/>
        <v>0</v>
      </c>
    </row>
    <row r="100" spans="1:12" ht="23.25" customHeight="1" x14ac:dyDescent="0.2">
      <c r="A100" s="28">
        <v>92</v>
      </c>
      <c r="B100" s="93" t="s">
        <v>360</v>
      </c>
      <c r="C100" s="28">
        <v>901</v>
      </c>
      <c r="D100" s="15">
        <v>406</v>
      </c>
      <c r="E100" s="12" t="s">
        <v>362</v>
      </c>
      <c r="F100" s="12"/>
      <c r="G100" s="38"/>
      <c r="H100" s="38"/>
      <c r="I100" s="39">
        <f t="shared" si="10"/>
        <v>194.5</v>
      </c>
      <c r="J100" s="39">
        <f t="shared" si="10"/>
        <v>194.5</v>
      </c>
      <c r="K100" s="39">
        <f t="shared" si="11"/>
        <v>0</v>
      </c>
      <c r="L100" s="39">
        <f t="shared" si="11"/>
        <v>0</v>
      </c>
    </row>
    <row r="101" spans="1:12" ht="30" customHeight="1" x14ac:dyDescent="0.2">
      <c r="A101" s="28">
        <v>93</v>
      </c>
      <c r="B101" s="94" t="s">
        <v>179</v>
      </c>
      <c r="C101" s="30">
        <v>901</v>
      </c>
      <c r="D101" s="16">
        <v>406</v>
      </c>
      <c r="E101" s="17" t="s">
        <v>362</v>
      </c>
      <c r="F101" s="17" t="s">
        <v>62</v>
      </c>
      <c r="G101" s="38"/>
      <c r="H101" s="38"/>
      <c r="I101" s="40">
        <v>194.5</v>
      </c>
      <c r="J101" s="40">
        <v>194.5</v>
      </c>
      <c r="K101" s="40">
        <v>0</v>
      </c>
      <c r="L101" s="40">
        <f>K101/J101*100</f>
        <v>0</v>
      </c>
    </row>
    <row r="102" spans="1:12" x14ac:dyDescent="0.2">
      <c r="A102" s="28">
        <v>94</v>
      </c>
      <c r="B102" s="14" t="s">
        <v>11</v>
      </c>
      <c r="C102" s="28">
        <v>901</v>
      </c>
      <c r="D102" s="15">
        <v>408</v>
      </c>
      <c r="E102" s="12"/>
      <c r="F102" s="17"/>
      <c r="G102" s="38"/>
      <c r="H102" s="38"/>
      <c r="I102" s="39">
        <f t="shared" ref="I102:L103" si="12">SUM(I103)</f>
        <v>6405</v>
      </c>
      <c r="J102" s="39">
        <f t="shared" si="12"/>
        <v>4647.7</v>
      </c>
      <c r="K102" s="39">
        <f t="shared" si="12"/>
        <v>1602</v>
      </c>
      <c r="L102" s="39">
        <f t="shared" si="12"/>
        <v>34.468661918798546</v>
      </c>
    </row>
    <row r="103" spans="1:12" ht="42.75" customHeight="1" x14ac:dyDescent="0.2">
      <c r="A103" s="28">
        <v>95</v>
      </c>
      <c r="B103" s="14" t="s">
        <v>363</v>
      </c>
      <c r="C103" s="28">
        <v>901</v>
      </c>
      <c r="D103" s="15">
        <v>408</v>
      </c>
      <c r="E103" s="12" t="s">
        <v>137</v>
      </c>
      <c r="F103" s="17"/>
      <c r="G103" s="38"/>
      <c r="H103" s="38"/>
      <c r="I103" s="39">
        <f t="shared" si="12"/>
        <v>6405</v>
      </c>
      <c r="J103" s="39">
        <f t="shared" si="12"/>
        <v>4647.7</v>
      </c>
      <c r="K103" s="39">
        <f t="shared" si="12"/>
        <v>1602</v>
      </c>
      <c r="L103" s="39">
        <f t="shared" si="12"/>
        <v>34.468661918798546</v>
      </c>
    </row>
    <row r="104" spans="1:12" ht="40.5" customHeight="1" x14ac:dyDescent="0.2">
      <c r="A104" s="28">
        <v>96</v>
      </c>
      <c r="B104" s="14" t="s">
        <v>73</v>
      </c>
      <c r="C104" s="28">
        <v>901</v>
      </c>
      <c r="D104" s="15">
        <v>408</v>
      </c>
      <c r="E104" s="12" t="s">
        <v>138</v>
      </c>
      <c r="F104" s="17"/>
      <c r="G104" s="38"/>
      <c r="H104" s="38"/>
      <c r="I104" s="39">
        <f>I105</f>
        <v>6405</v>
      </c>
      <c r="J104" s="39">
        <f>J105</f>
        <v>4647.7</v>
      </c>
      <c r="K104" s="39">
        <f>SUM(K105)</f>
        <v>1602</v>
      </c>
      <c r="L104" s="39">
        <f>L105</f>
        <v>34.468661918798546</v>
      </c>
    </row>
    <row r="105" spans="1:12" ht="39" customHeight="1" x14ac:dyDescent="0.2">
      <c r="A105" s="28">
        <v>97</v>
      </c>
      <c r="B105" s="13" t="s">
        <v>181</v>
      </c>
      <c r="C105" s="30">
        <v>901</v>
      </c>
      <c r="D105" s="16">
        <v>408</v>
      </c>
      <c r="E105" s="17" t="s">
        <v>138</v>
      </c>
      <c r="F105" s="17" t="s">
        <v>44</v>
      </c>
      <c r="G105" s="38"/>
      <c r="H105" s="38"/>
      <c r="I105" s="40">
        <v>6405</v>
      </c>
      <c r="J105" s="40">
        <f>6405-1757.3</f>
        <v>4647.7</v>
      </c>
      <c r="K105" s="40">
        <v>1602</v>
      </c>
      <c r="L105" s="40">
        <f>K105/J105*100</f>
        <v>34.468661918798546</v>
      </c>
    </row>
    <row r="106" spans="1:12" ht="19.5" customHeight="1" x14ac:dyDescent="0.2">
      <c r="A106" s="28">
        <v>98</v>
      </c>
      <c r="B106" s="14" t="s">
        <v>45</v>
      </c>
      <c r="C106" s="28">
        <v>901</v>
      </c>
      <c r="D106" s="15">
        <v>409</v>
      </c>
      <c r="E106" s="12"/>
      <c r="F106" s="17"/>
      <c r="G106" s="38"/>
      <c r="H106" s="38"/>
      <c r="I106" s="39">
        <f>SUM(I107)</f>
        <v>25038.5</v>
      </c>
      <c r="J106" s="39">
        <f>SUM(J107)</f>
        <v>30546.5</v>
      </c>
      <c r="K106" s="39">
        <f>SUM(K107)</f>
        <v>1711.8</v>
      </c>
      <c r="L106" s="39">
        <f>K106/J106*100</f>
        <v>5.6039153421832282</v>
      </c>
    </row>
    <row r="107" spans="1:12" ht="40.5" customHeight="1" x14ac:dyDescent="0.2">
      <c r="A107" s="28">
        <v>99</v>
      </c>
      <c r="B107" s="14" t="s">
        <v>363</v>
      </c>
      <c r="C107" s="28">
        <v>901</v>
      </c>
      <c r="D107" s="15">
        <v>409</v>
      </c>
      <c r="E107" s="12" t="s">
        <v>137</v>
      </c>
      <c r="F107" s="17"/>
      <c r="G107" s="38"/>
      <c r="H107" s="38"/>
      <c r="I107" s="39">
        <f>SUM(I108+I110+I112+I114+I116)</f>
        <v>25038.5</v>
      </c>
      <c r="J107" s="39">
        <f>SUM(J108+J110+J112+J114+J116)</f>
        <v>30546.5</v>
      </c>
      <c r="K107" s="39">
        <f>SUM(K108+K110+K112+K114+K116)</f>
        <v>1711.8</v>
      </c>
      <c r="L107" s="39">
        <f>K107/J107*100</f>
        <v>5.6039153421832282</v>
      </c>
    </row>
    <row r="108" spans="1:12" ht="95.25" customHeight="1" x14ac:dyDescent="0.2">
      <c r="A108" s="28">
        <v>100</v>
      </c>
      <c r="B108" s="52" t="s">
        <v>364</v>
      </c>
      <c r="C108" s="28">
        <v>901</v>
      </c>
      <c r="D108" s="15">
        <v>409</v>
      </c>
      <c r="E108" s="12" t="s">
        <v>334</v>
      </c>
      <c r="F108" s="12"/>
      <c r="G108" s="38"/>
      <c r="H108" s="38"/>
      <c r="I108" s="39">
        <f>SUM(I109)</f>
        <v>7500</v>
      </c>
      <c r="J108" s="39">
        <f>SUM(J109)</f>
        <v>11200</v>
      </c>
      <c r="K108" s="39">
        <f>SUM(K109)</f>
        <v>0</v>
      </c>
      <c r="L108" s="39">
        <f>SUM(L109)</f>
        <v>0</v>
      </c>
    </row>
    <row r="109" spans="1:12" ht="32.25" customHeight="1" x14ac:dyDescent="0.2">
      <c r="A109" s="28">
        <v>101</v>
      </c>
      <c r="B109" s="13" t="s">
        <v>179</v>
      </c>
      <c r="C109" s="30">
        <v>901</v>
      </c>
      <c r="D109" s="16">
        <v>409</v>
      </c>
      <c r="E109" s="17" t="s">
        <v>334</v>
      </c>
      <c r="F109" s="17" t="s">
        <v>62</v>
      </c>
      <c r="G109" s="38"/>
      <c r="H109" s="38"/>
      <c r="I109" s="40">
        <v>7500</v>
      </c>
      <c r="J109" s="40">
        <f>7500+3700</f>
        <v>11200</v>
      </c>
      <c r="K109" s="40">
        <v>0</v>
      </c>
      <c r="L109" s="40">
        <f>K109/J109*100</f>
        <v>0</v>
      </c>
    </row>
    <row r="110" spans="1:12" ht="36.75" customHeight="1" x14ac:dyDescent="0.2">
      <c r="A110" s="28">
        <v>102</v>
      </c>
      <c r="B110" s="14" t="s">
        <v>74</v>
      </c>
      <c r="C110" s="28">
        <v>901</v>
      </c>
      <c r="D110" s="15">
        <v>409</v>
      </c>
      <c r="E110" s="12" t="s">
        <v>139</v>
      </c>
      <c r="F110" s="17"/>
      <c r="G110" s="38"/>
      <c r="H110" s="38"/>
      <c r="I110" s="39">
        <f>I111</f>
        <v>10832</v>
      </c>
      <c r="J110" s="39">
        <f>J111</f>
        <v>11159.5</v>
      </c>
      <c r="K110" s="39">
        <f>SUM(K111)</f>
        <v>1711.8</v>
      </c>
      <c r="L110" s="39">
        <f>L111</f>
        <v>15.339396926385589</v>
      </c>
    </row>
    <row r="111" spans="1:12" ht="28.5" customHeight="1" x14ac:dyDescent="0.2">
      <c r="A111" s="28">
        <v>103</v>
      </c>
      <c r="B111" s="13" t="s">
        <v>179</v>
      </c>
      <c r="C111" s="30">
        <v>901</v>
      </c>
      <c r="D111" s="16">
        <v>409</v>
      </c>
      <c r="E111" s="17" t="s">
        <v>139</v>
      </c>
      <c r="F111" s="17" t="s">
        <v>62</v>
      </c>
      <c r="G111" s="38"/>
      <c r="H111" s="38"/>
      <c r="I111" s="40">
        <v>10832</v>
      </c>
      <c r="J111" s="40">
        <f>10832+327.5</f>
        <v>11159.5</v>
      </c>
      <c r="K111" s="40">
        <v>1711.8</v>
      </c>
      <c r="L111" s="40">
        <f>K111/J111*100</f>
        <v>15.339396926385589</v>
      </c>
    </row>
    <row r="112" spans="1:12" ht="28.5" customHeight="1" x14ac:dyDescent="0.2">
      <c r="A112" s="28">
        <v>104</v>
      </c>
      <c r="B112" s="14" t="s">
        <v>242</v>
      </c>
      <c r="C112" s="28">
        <v>901</v>
      </c>
      <c r="D112" s="15">
        <v>409</v>
      </c>
      <c r="E112" s="12" t="s">
        <v>243</v>
      </c>
      <c r="F112" s="12"/>
      <c r="G112" s="41"/>
      <c r="H112" s="41"/>
      <c r="I112" s="39">
        <f>SUM(I113)</f>
        <v>987</v>
      </c>
      <c r="J112" s="39">
        <f>SUM(J113)</f>
        <v>987</v>
      </c>
      <c r="K112" s="39">
        <f>SUM(K113)</f>
        <v>0</v>
      </c>
      <c r="L112" s="39">
        <f>SUM(L113)</f>
        <v>0</v>
      </c>
    </row>
    <row r="113" spans="1:12" ht="28.5" customHeight="1" x14ac:dyDescent="0.2">
      <c r="A113" s="28">
        <v>105</v>
      </c>
      <c r="B113" s="13" t="s">
        <v>179</v>
      </c>
      <c r="C113" s="30">
        <v>901</v>
      </c>
      <c r="D113" s="16">
        <v>409</v>
      </c>
      <c r="E113" s="17" t="s">
        <v>243</v>
      </c>
      <c r="F113" s="17" t="s">
        <v>62</v>
      </c>
      <c r="G113" s="38"/>
      <c r="H113" s="38"/>
      <c r="I113" s="40">
        <v>987</v>
      </c>
      <c r="J113" s="40">
        <v>987</v>
      </c>
      <c r="K113" s="40">
        <v>0</v>
      </c>
      <c r="L113" s="40">
        <f>K113/J113*100</f>
        <v>0</v>
      </c>
    </row>
    <row r="114" spans="1:12" ht="39.75" customHeight="1" x14ac:dyDescent="0.2">
      <c r="A114" s="28">
        <v>106</v>
      </c>
      <c r="B114" s="43" t="s">
        <v>365</v>
      </c>
      <c r="C114" s="28">
        <v>901</v>
      </c>
      <c r="D114" s="15">
        <v>409</v>
      </c>
      <c r="E114" s="11" t="s">
        <v>140</v>
      </c>
      <c r="F114" s="17"/>
      <c r="G114" s="38"/>
      <c r="H114" s="38"/>
      <c r="I114" s="39">
        <f>I115</f>
        <v>600</v>
      </c>
      <c r="J114" s="39">
        <f>J115</f>
        <v>600</v>
      </c>
      <c r="K114" s="39">
        <f>SUM(K115)</f>
        <v>0</v>
      </c>
      <c r="L114" s="39">
        <f>L115</f>
        <v>0</v>
      </c>
    </row>
    <row r="115" spans="1:12" ht="28.5" customHeight="1" x14ac:dyDescent="0.2">
      <c r="A115" s="28">
        <v>107</v>
      </c>
      <c r="B115" s="13" t="s">
        <v>179</v>
      </c>
      <c r="C115" s="30">
        <v>901</v>
      </c>
      <c r="D115" s="16">
        <v>409</v>
      </c>
      <c r="E115" s="17" t="s">
        <v>140</v>
      </c>
      <c r="F115" s="17" t="s">
        <v>62</v>
      </c>
      <c r="G115" s="38"/>
      <c r="H115" s="38"/>
      <c r="I115" s="40">
        <v>600</v>
      </c>
      <c r="J115" s="40">
        <v>600</v>
      </c>
      <c r="K115" s="40">
        <v>0</v>
      </c>
      <c r="L115" s="40">
        <f>K115/J115*100</f>
        <v>0</v>
      </c>
    </row>
    <row r="116" spans="1:12" ht="65.25" customHeight="1" x14ac:dyDescent="0.2">
      <c r="A116" s="28">
        <v>108</v>
      </c>
      <c r="B116" s="52" t="s">
        <v>244</v>
      </c>
      <c r="C116" s="28">
        <v>901</v>
      </c>
      <c r="D116" s="15">
        <v>409</v>
      </c>
      <c r="E116" s="12" t="s">
        <v>231</v>
      </c>
      <c r="F116" s="12"/>
      <c r="G116" s="41"/>
      <c r="H116" s="41"/>
      <c r="I116" s="39">
        <f>SUM(I117)</f>
        <v>5119.5</v>
      </c>
      <c r="J116" s="39">
        <f>SUM(J117)</f>
        <v>6600</v>
      </c>
      <c r="K116" s="39">
        <f>SUM(K117)</f>
        <v>0</v>
      </c>
      <c r="L116" s="39">
        <f>SUM(L117)</f>
        <v>0</v>
      </c>
    </row>
    <row r="117" spans="1:12" ht="28.5" customHeight="1" x14ac:dyDescent="0.2">
      <c r="A117" s="28">
        <v>109</v>
      </c>
      <c r="B117" s="13" t="s">
        <v>179</v>
      </c>
      <c r="C117" s="30">
        <v>901</v>
      </c>
      <c r="D117" s="16">
        <v>409</v>
      </c>
      <c r="E117" s="17" t="s">
        <v>231</v>
      </c>
      <c r="F117" s="17" t="s">
        <v>62</v>
      </c>
      <c r="G117" s="38"/>
      <c r="H117" s="38"/>
      <c r="I117" s="40">
        <v>5119.5</v>
      </c>
      <c r="J117" s="40">
        <f>5119.5+980.5+500</f>
        <v>6600</v>
      </c>
      <c r="K117" s="40">
        <v>0</v>
      </c>
      <c r="L117" s="40">
        <f>K117/J117*100</f>
        <v>0</v>
      </c>
    </row>
    <row r="118" spans="1:12" ht="19.5" customHeight="1" x14ac:dyDescent="0.2">
      <c r="A118" s="28">
        <v>110</v>
      </c>
      <c r="B118" s="14" t="s">
        <v>30</v>
      </c>
      <c r="C118" s="28">
        <v>901</v>
      </c>
      <c r="D118" s="15">
        <v>410</v>
      </c>
      <c r="E118" s="12"/>
      <c r="F118" s="17"/>
      <c r="G118" s="38"/>
      <c r="H118" s="38"/>
      <c r="I118" s="39">
        <f>SUM(I119)</f>
        <v>60.3</v>
      </c>
      <c r="J118" s="39">
        <f>SUM(J119)</f>
        <v>60.3</v>
      </c>
      <c r="K118" s="39">
        <f>SUM(K119)</f>
        <v>1.1000000000000001</v>
      </c>
      <c r="L118" s="39">
        <f>K118/J118*100</f>
        <v>1.8242122719734664</v>
      </c>
    </row>
    <row r="119" spans="1:12" ht="40.5" customHeight="1" x14ac:dyDescent="0.2">
      <c r="A119" s="28">
        <v>111</v>
      </c>
      <c r="B119" s="14" t="s">
        <v>309</v>
      </c>
      <c r="C119" s="28">
        <v>901</v>
      </c>
      <c r="D119" s="53">
        <v>410</v>
      </c>
      <c r="E119" s="11" t="s">
        <v>141</v>
      </c>
      <c r="F119" s="54"/>
      <c r="G119" s="38"/>
      <c r="H119" s="38"/>
      <c r="I119" s="39">
        <f>SUM(I120+I122)</f>
        <v>60.3</v>
      </c>
      <c r="J119" s="39">
        <f>SUM(J120+J122)</f>
        <v>60.3</v>
      </c>
      <c r="K119" s="39">
        <f>SUM(K120+K122)</f>
        <v>1.1000000000000001</v>
      </c>
      <c r="L119" s="39">
        <f>K119/J119*100</f>
        <v>1.8242122719734664</v>
      </c>
    </row>
    <row r="120" spans="1:12" ht="53.25" customHeight="1" x14ac:dyDescent="0.2">
      <c r="A120" s="28">
        <v>112</v>
      </c>
      <c r="B120" s="51" t="s">
        <v>310</v>
      </c>
      <c r="C120" s="28">
        <v>901</v>
      </c>
      <c r="D120" s="53">
        <v>410</v>
      </c>
      <c r="E120" s="11" t="s">
        <v>142</v>
      </c>
      <c r="F120" s="54"/>
      <c r="G120" s="38"/>
      <c r="H120" s="38"/>
      <c r="I120" s="39">
        <f>I121</f>
        <v>10.3</v>
      </c>
      <c r="J120" s="39">
        <f>J121</f>
        <v>10.3</v>
      </c>
      <c r="K120" s="39">
        <f>SUM(K121)</f>
        <v>0</v>
      </c>
      <c r="L120" s="39">
        <f>L121</f>
        <v>0</v>
      </c>
    </row>
    <row r="121" spans="1:12" ht="29.25" customHeight="1" x14ac:dyDescent="0.2">
      <c r="A121" s="28">
        <v>113</v>
      </c>
      <c r="B121" s="13" t="s">
        <v>179</v>
      </c>
      <c r="C121" s="30">
        <v>901</v>
      </c>
      <c r="D121" s="55">
        <v>410</v>
      </c>
      <c r="E121" s="54" t="s">
        <v>142</v>
      </c>
      <c r="F121" s="17" t="s">
        <v>62</v>
      </c>
      <c r="G121" s="38"/>
      <c r="H121" s="38"/>
      <c r="I121" s="40">
        <v>10.3</v>
      </c>
      <c r="J121" s="40">
        <v>10.3</v>
      </c>
      <c r="K121" s="40">
        <v>0</v>
      </c>
      <c r="L121" s="40">
        <f>K121/J121*100</f>
        <v>0</v>
      </c>
    </row>
    <row r="122" spans="1:12" ht="53.25" customHeight="1" x14ac:dyDescent="0.2">
      <c r="A122" s="28">
        <v>114</v>
      </c>
      <c r="B122" s="51" t="s">
        <v>311</v>
      </c>
      <c r="C122" s="28">
        <v>901</v>
      </c>
      <c r="D122" s="53">
        <v>410</v>
      </c>
      <c r="E122" s="11" t="s">
        <v>212</v>
      </c>
      <c r="F122" s="12"/>
      <c r="G122" s="41"/>
      <c r="H122" s="41"/>
      <c r="I122" s="39">
        <f>SUM(I123)</f>
        <v>50</v>
      </c>
      <c r="J122" s="39">
        <f>SUM(J123)</f>
        <v>50</v>
      </c>
      <c r="K122" s="39">
        <f>SUM(K123)</f>
        <v>1.1000000000000001</v>
      </c>
      <c r="L122" s="39">
        <f>SUM(L123)</f>
        <v>2.2000000000000002</v>
      </c>
    </row>
    <row r="123" spans="1:12" ht="29.25" customHeight="1" x14ac:dyDescent="0.2">
      <c r="A123" s="28">
        <v>115</v>
      </c>
      <c r="B123" s="13" t="s">
        <v>179</v>
      </c>
      <c r="C123" s="30">
        <v>901</v>
      </c>
      <c r="D123" s="55">
        <v>410</v>
      </c>
      <c r="E123" s="54" t="s">
        <v>212</v>
      </c>
      <c r="F123" s="17" t="s">
        <v>62</v>
      </c>
      <c r="G123" s="38"/>
      <c r="H123" s="38"/>
      <c r="I123" s="40">
        <v>50</v>
      </c>
      <c r="J123" s="40">
        <v>50</v>
      </c>
      <c r="K123" s="40">
        <v>1.1000000000000001</v>
      </c>
      <c r="L123" s="40">
        <f>K123/J123*100</f>
        <v>2.2000000000000002</v>
      </c>
    </row>
    <row r="124" spans="1:12" ht="30" customHeight="1" x14ac:dyDescent="0.2">
      <c r="A124" s="28">
        <v>116</v>
      </c>
      <c r="B124" s="14" t="s">
        <v>100</v>
      </c>
      <c r="C124" s="28">
        <v>901</v>
      </c>
      <c r="D124" s="15">
        <v>412</v>
      </c>
      <c r="E124" s="12"/>
      <c r="F124" s="17"/>
      <c r="G124" s="38"/>
      <c r="H124" s="38"/>
      <c r="I124" s="39">
        <f>SUM(I125+I136+I139+I143+I146+I149)</f>
        <v>1897.3</v>
      </c>
      <c r="J124" s="39">
        <f>SUM(J125+J136+J139+J143+J146+J149)</f>
        <v>1087.3</v>
      </c>
      <c r="K124" s="39">
        <f>SUM(K125+K136+K139+K143+K146+K149)</f>
        <v>49</v>
      </c>
      <c r="L124" s="39">
        <f>K124/J124*100</f>
        <v>4.5065759220086452</v>
      </c>
    </row>
    <row r="125" spans="1:12" ht="42.75" customHeight="1" x14ac:dyDescent="0.2">
      <c r="A125" s="28">
        <v>117</v>
      </c>
      <c r="B125" s="43" t="s">
        <v>293</v>
      </c>
      <c r="C125" s="28">
        <v>901</v>
      </c>
      <c r="D125" s="15">
        <v>412</v>
      </c>
      <c r="E125" s="12" t="s">
        <v>115</v>
      </c>
      <c r="F125" s="17"/>
      <c r="G125" s="38"/>
      <c r="H125" s="38"/>
      <c r="I125" s="39">
        <f>SUM(I126+I128+I130+I132+I134)</f>
        <v>823</v>
      </c>
      <c r="J125" s="39">
        <f>SUM(J126+J128+J130+J132+J134)</f>
        <v>823</v>
      </c>
      <c r="K125" s="39">
        <f>SUM(K126+K128+K130+K132+K134)</f>
        <v>49</v>
      </c>
      <c r="L125" s="39">
        <f>K125/J125*100</f>
        <v>5.9538274605103281</v>
      </c>
    </row>
    <row r="126" spans="1:12" ht="30" customHeight="1" x14ac:dyDescent="0.2">
      <c r="A126" s="28">
        <v>118</v>
      </c>
      <c r="B126" s="43" t="s">
        <v>63</v>
      </c>
      <c r="C126" s="28">
        <v>901</v>
      </c>
      <c r="D126" s="15">
        <v>412</v>
      </c>
      <c r="E126" s="12" t="s">
        <v>116</v>
      </c>
      <c r="F126" s="17"/>
      <c r="G126" s="38"/>
      <c r="H126" s="38"/>
      <c r="I126" s="39">
        <f>I127</f>
        <v>100</v>
      </c>
      <c r="J126" s="39">
        <f>J127</f>
        <v>100</v>
      </c>
      <c r="K126" s="39">
        <f>SUM(K127)</f>
        <v>49</v>
      </c>
      <c r="L126" s="39">
        <f>L127</f>
        <v>49</v>
      </c>
    </row>
    <row r="127" spans="1:12" ht="30" customHeight="1" x14ac:dyDescent="0.2">
      <c r="A127" s="28">
        <v>119</v>
      </c>
      <c r="B127" s="13" t="s">
        <v>179</v>
      </c>
      <c r="C127" s="30">
        <v>901</v>
      </c>
      <c r="D127" s="16">
        <v>412</v>
      </c>
      <c r="E127" s="17" t="s">
        <v>116</v>
      </c>
      <c r="F127" s="17" t="s">
        <v>62</v>
      </c>
      <c r="G127" s="38"/>
      <c r="H127" s="38"/>
      <c r="I127" s="40">
        <v>100</v>
      </c>
      <c r="J127" s="40">
        <v>100</v>
      </c>
      <c r="K127" s="40">
        <v>49</v>
      </c>
      <c r="L127" s="40">
        <f>K127/J127*100</f>
        <v>49</v>
      </c>
    </row>
    <row r="128" spans="1:12" ht="44.25" customHeight="1" x14ac:dyDescent="0.2">
      <c r="A128" s="28">
        <v>120</v>
      </c>
      <c r="B128" s="43" t="s">
        <v>245</v>
      </c>
      <c r="C128" s="28">
        <v>901</v>
      </c>
      <c r="D128" s="15">
        <v>412</v>
      </c>
      <c r="E128" s="12" t="s">
        <v>117</v>
      </c>
      <c r="F128" s="17"/>
      <c r="G128" s="38"/>
      <c r="H128" s="38"/>
      <c r="I128" s="39">
        <f>I129</f>
        <v>108</v>
      </c>
      <c r="J128" s="39">
        <f>J129</f>
        <v>108</v>
      </c>
      <c r="K128" s="39">
        <f>SUM(K129)</f>
        <v>0</v>
      </c>
      <c r="L128" s="39">
        <f>L129</f>
        <v>0</v>
      </c>
    </row>
    <row r="129" spans="1:12" ht="30" customHeight="1" x14ac:dyDescent="0.2">
      <c r="A129" s="28">
        <v>121</v>
      </c>
      <c r="B129" s="13" t="s">
        <v>179</v>
      </c>
      <c r="C129" s="30">
        <v>901</v>
      </c>
      <c r="D129" s="16">
        <v>412</v>
      </c>
      <c r="E129" s="17" t="s">
        <v>117</v>
      </c>
      <c r="F129" s="17" t="s">
        <v>62</v>
      </c>
      <c r="G129" s="38"/>
      <c r="H129" s="38"/>
      <c r="I129" s="40">
        <v>108</v>
      </c>
      <c r="J129" s="40">
        <v>108</v>
      </c>
      <c r="K129" s="40">
        <v>0</v>
      </c>
      <c r="L129" s="40">
        <f>K129/J129*100</f>
        <v>0</v>
      </c>
    </row>
    <row r="130" spans="1:12" ht="36" customHeight="1" x14ac:dyDescent="0.2">
      <c r="A130" s="28">
        <v>122</v>
      </c>
      <c r="B130" s="51" t="s">
        <v>246</v>
      </c>
      <c r="C130" s="28">
        <v>901</v>
      </c>
      <c r="D130" s="15">
        <v>412</v>
      </c>
      <c r="E130" s="12" t="s">
        <v>118</v>
      </c>
      <c r="F130" s="17"/>
      <c r="G130" s="38"/>
      <c r="H130" s="38"/>
      <c r="I130" s="39">
        <f>I131</f>
        <v>413.8</v>
      </c>
      <c r="J130" s="39">
        <f>J131</f>
        <v>413.8</v>
      </c>
      <c r="K130" s="39">
        <f>SUM(K131)</f>
        <v>0</v>
      </c>
      <c r="L130" s="39">
        <f>L131</f>
        <v>0</v>
      </c>
    </row>
    <row r="131" spans="1:12" ht="30" customHeight="1" x14ac:dyDescent="0.2">
      <c r="A131" s="28">
        <v>123</v>
      </c>
      <c r="B131" s="13" t="s">
        <v>179</v>
      </c>
      <c r="C131" s="30">
        <v>901</v>
      </c>
      <c r="D131" s="16">
        <v>412</v>
      </c>
      <c r="E131" s="17" t="s">
        <v>118</v>
      </c>
      <c r="F131" s="17" t="s">
        <v>62</v>
      </c>
      <c r="G131" s="38"/>
      <c r="H131" s="38"/>
      <c r="I131" s="40">
        <v>413.8</v>
      </c>
      <c r="J131" s="40">
        <v>413.8</v>
      </c>
      <c r="K131" s="40">
        <v>0</v>
      </c>
      <c r="L131" s="40">
        <f>K131/J131*100</f>
        <v>0</v>
      </c>
    </row>
    <row r="132" spans="1:12" ht="30" customHeight="1" x14ac:dyDescent="0.2">
      <c r="A132" s="28">
        <v>124</v>
      </c>
      <c r="B132" s="48" t="s">
        <v>208</v>
      </c>
      <c r="C132" s="28">
        <v>901</v>
      </c>
      <c r="D132" s="15">
        <v>412</v>
      </c>
      <c r="E132" s="12" t="s">
        <v>119</v>
      </c>
      <c r="F132" s="12"/>
      <c r="G132" s="41"/>
      <c r="H132" s="41"/>
      <c r="I132" s="39">
        <f>SUM(I133)</f>
        <v>43.2</v>
      </c>
      <c r="J132" s="39">
        <f>SUM(J133)</f>
        <v>43.2</v>
      </c>
      <c r="K132" s="39">
        <f>SUM(K133)</f>
        <v>0</v>
      </c>
      <c r="L132" s="39">
        <f>SUM(L133)</f>
        <v>0</v>
      </c>
    </row>
    <row r="133" spans="1:12" ht="30" customHeight="1" x14ac:dyDescent="0.2">
      <c r="A133" s="28">
        <v>125</v>
      </c>
      <c r="B133" s="13" t="s">
        <v>179</v>
      </c>
      <c r="C133" s="30">
        <v>901</v>
      </c>
      <c r="D133" s="16">
        <v>412</v>
      </c>
      <c r="E133" s="17" t="s">
        <v>119</v>
      </c>
      <c r="F133" s="17" t="s">
        <v>62</v>
      </c>
      <c r="G133" s="38"/>
      <c r="H133" s="38"/>
      <c r="I133" s="40">
        <v>43.2</v>
      </c>
      <c r="J133" s="40">
        <v>43.2</v>
      </c>
      <c r="K133" s="40">
        <v>0</v>
      </c>
      <c r="L133" s="40">
        <f>K133/J133*100</f>
        <v>0</v>
      </c>
    </row>
    <row r="134" spans="1:12" ht="55.5" customHeight="1" x14ac:dyDescent="0.2">
      <c r="A134" s="28">
        <v>126</v>
      </c>
      <c r="B134" s="51" t="s">
        <v>294</v>
      </c>
      <c r="C134" s="28">
        <v>901</v>
      </c>
      <c r="D134" s="15">
        <v>412</v>
      </c>
      <c r="E134" s="12" t="s">
        <v>209</v>
      </c>
      <c r="F134" s="12"/>
      <c r="G134" s="41"/>
      <c r="H134" s="41"/>
      <c r="I134" s="39">
        <f>SUM(I135)</f>
        <v>158</v>
      </c>
      <c r="J134" s="39">
        <f>SUM(J135)</f>
        <v>158</v>
      </c>
      <c r="K134" s="39">
        <f>SUM(K135)</f>
        <v>0</v>
      </c>
      <c r="L134" s="39">
        <f>SUM(L135)</f>
        <v>0</v>
      </c>
    </row>
    <row r="135" spans="1:12" ht="30" customHeight="1" x14ac:dyDescent="0.2">
      <c r="A135" s="28">
        <v>127</v>
      </c>
      <c r="B135" s="13" t="s">
        <v>179</v>
      </c>
      <c r="C135" s="30">
        <v>901</v>
      </c>
      <c r="D135" s="16">
        <v>412</v>
      </c>
      <c r="E135" s="17" t="s">
        <v>209</v>
      </c>
      <c r="F135" s="17" t="s">
        <v>62</v>
      </c>
      <c r="G135" s="38"/>
      <c r="H135" s="38"/>
      <c r="I135" s="40">
        <v>158</v>
      </c>
      <c r="J135" s="40">
        <v>158</v>
      </c>
      <c r="K135" s="40">
        <v>0</v>
      </c>
      <c r="L135" s="40">
        <f>K135/J135*100</f>
        <v>0</v>
      </c>
    </row>
    <row r="136" spans="1:12" ht="46.5" customHeight="1" x14ac:dyDescent="0.2">
      <c r="A136" s="28">
        <v>128</v>
      </c>
      <c r="B136" s="14" t="s">
        <v>312</v>
      </c>
      <c r="C136" s="28">
        <v>901</v>
      </c>
      <c r="D136" s="15">
        <v>412</v>
      </c>
      <c r="E136" s="11" t="s">
        <v>143</v>
      </c>
      <c r="F136" s="54"/>
      <c r="G136" s="38"/>
      <c r="H136" s="38"/>
      <c r="I136" s="39">
        <f>SUM(I137)</f>
        <v>58</v>
      </c>
      <c r="J136" s="39">
        <f>SUM(J137)</f>
        <v>58</v>
      </c>
      <c r="K136" s="39">
        <f>SUM(K137)</f>
        <v>0</v>
      </c>
      <c r="L136" s="39">
        <f>K136/J136*100</f>
        <v>0</v>
      </c>
    </row>
    <row r="137" spans="1:12" ht="48" customHeight="1" x14ac:dyDescent="0.2">
      <c r="A137" s="28">
        <v>129</v>
      </c>
      <c r="B137" s="51" t="s">
        <v>247</v>
      </c>
      <c r="C137" s="28">
        <v>901</v>
      </c>
      <c r="D137" s="15">
        <v>412</v>
      </c>
      <c r="E137" s="12" t="s">
        <v>144</v>
      </c>
      <c r="F137" s="17"/>
      <c r="G137" s="38"/>
      <c r="H137" s="38"/>
      <c r="I137" s="39">
        <f>I138</f>
        <v>58</v>
      </c>
      <c r="J137" s="39">
        <f>J138</f>
        <v>58</v>
      </c>
      <c r="K137" s="39">
        <f>SUM(K138)</f>
        <v>0</v>
      </c>
      <c r="L137" s="39">
        <f>L138</f>
        <v>0</v>
      </c>
    </row>
    <row r="138" spans="1:12" ht="39.75" customHeight="1" x14ac:dyDescent="0.2">
      <c r="A138" s="28">
        <v>130</v>
      </c>
      <c r="B138" s="13" t="s">
        <v>181</v>
      </c>
      <c r="C138" s="30">
        <v>901</v>
      </c>
      <c r="D138" s="16">
        <v>412</v>
      </c>
      <c r="E138" s="17" t="s">
        <v>144</v>
      </c>
      <c r="F138" s="17" t="s">
        <v>44</v>
      </c>
      <c r="G138" s="38"/>
      <c r="H138" s="38"/>
      <c r="I138" s="40">
        <v>58</v>
      </c>
      <c r="J138" s="40">
        <v>58</v>
      </c>
      <c r="K138" s="40">
        <v>0</v>
      </c>
      <c r="L138" s="40">
        <f>K138/J138*100</f>
        <v>0</v>
      </c>
    </row>
    <row r="139" spans="1:12" ht="42" customHeight="1" x14ac:dyDescent="0.2">
      <c r="A139" s="28">
        <v>131</v>
      </c>
      <c r="B139" s="14" t="s">
        <v>313</v>
      </c>
      <c r="C139" s="28">
        <v>901</v>
      </c>
      <c r="D139" s="53">
        <v>412</v>
      </c>
      <c r="E139" s="11" t="s">
        <v>288</v>
      </c>
      <c r="F139" s="54"/>
      <c r="G139" s="38"/>
      <c r="H139" s="38"/>
      <c r="I139" s="39">
        <f t="shared" ref="I139:J141" si="13">SUM(I140)</f>
        <v>642.70000000000005</v>
      </c>
      <c r="J139" s="39">
        <f t="shared" si="13"/>
        <v>142.70000000000005</v>
      </c>
      <c r="K139" s="39">
        <f>SUM(K140)</f>
        <v>0</v>
      </c>
      <c r="L139" s="39">
        <f>K139/J139*100</f>
        <v>0</v>
      </c>
    </row>
    <row r="140" spans="1:12" ht="54.75" customHeight="1" x14ac:dyDescent="0.2">
      <c r="A140" s="28">
        <v>132</v>
      </c>
      <c r="B140" s="52" t="s">
        <v>213</v>
      </c>
      <c r="C140" s="28">
        <v>901</v>
      </c>
      <c r="D140" s="53">
        <v>412</v>
      </c>
      <c r="E140" s="11" t="s">
        <v>314</v>
      </c>
      <c r="F140" s="54"/>
      <c r="G140" s="38"/>
      <c r="H140" s="38"/>
      <c r="I140" s="39">
        <f t="shared" si="13"/>
        <v>642.70000000000005</v>
      </c>
      <c r="J140" s="39">
        <f t="shared" si="13"/>
        <v>142.70000000000005</v>
      </c>
      <c r="K140" s="39">
        <f>SUM(K141)</f>
        <v>0</v>
      </c>
      <c r="L140" s="39">
        <f>SUM(L141)</f>
        <v>0</v>
      </c>
    </row>
    <row r="141" spans="1:12" ht="33.75" customHeight="1" x14ac:dyDescent="0.2">
      <c r="A141" s="28">
        <v>133</v>
      </c>
      <c r="B141" s="14" t="s">
        <v>366</v>
      </c>
      <c r="C141" s="28">
        <v>901</v>
      </c>
      <c r="D141" s="53">
        <v>412</v>
      </c>
      <c r="E141" s="11" t="s">
        <v>367</v>
      </c>
      <c r="F141" s="11"/>
      <c r="G141" s="41"/>
      <c r="H141" s="41"/>
      <c r="I141" s="39">
        <f t="shared" si="13"/>
        <v>642.70000000000005</v>
      </c>
      <c r="J141" s="39">
        <f t="shared" si="13"/>
        <v>142.70000000000005</v>
      </c>
      <c r="K141" s="39">
        <f>SUM(K142)</f>
        <v>0</v>
      </c>
      <c r="L141" s="39">
        <f>SUM(L142)</f>
        <v>0</v>
      </c>
    </row>
    <row r="142" spans="1:12" ht="28.5" customHeight="1" x14ac:dyDescent="0.2">
      <c r="A142" s="28">
        <v>134</v>
      </c>
      <c r="B142" s="13" t="s">
        <v>179</v>
      </c>
      <c r="C142" s="30">
        <v>901</v>
      </c>
      <c r="D142" s="55">
        <v>412</v>
      </c>
      <c r="E142" s="54" t="s">
        <v>367</v>
      </c>
      <c r="F142" s="54" t="s">
        <v>62</v>
      </c>
      <c r="G142" s="38"/>
      <c r="H142" s="38"/>
      <c r="I142" s="40">
        <v>642.70000000000005</v>
      </c>
      <c r="J142" s="40">
        <f>642.7-500</f>
        <v>142.70000000000005</v>
      </c>
      <c r="K142" s="40">
        <v>0</v>
      </c>
      <c r="L142" s="40">
        <f>K142/J142*100</f>
        <v>0</v>
      </c>
    </row>
    <row r="143" spans="1:12" ht="45.75" customHeight="1" x14ac:dyDescent="0.2">
      <c r="A143" s="28">
        <v>135</v>
      </c>
      <c r="B143" s="14" t="s">
        <v>248</v>
      </c>
      <c r="C143" s="28">
        <v>901</v>
      </c>
      <c r="D143" s="15">
        <v>412</v>
      </c>
      <c r="E143" s="12" t="s">
        <v>228</v>
      </c>
      <c r="F143" s="17"/>
      <c r="G143" s="38"/>
      <c r="H143" s="38"/>
      <c r="I143" s="39">
        <f>I144</f>
        <v>53.6</v>
      </c>
      <c r="J143" s="39">
        <f>J144</f>
        <v>53.6</v>
      </c>
      <c r="K143" s="39">
        <f>SUM(K144)</f>
        <v>0</v>
      </c>
      <c r="L143" s="39">
        <f>L144</f>
        <v>0</v>
      </c>
    </row>
    <row r="144" spans="1:12" ht="27" customHeight="1" x14ac:dyDescent="0.2">
      <c r="A144" s="28">
        <v>136</v>
      </c>
      <c r="B144" s="14" t="s">
        <v>218</v>
      </c>
      <c r="C144" s="28">
        <v>901</v>
      </c>
      <c r="D144" s="15">
        <v>412</v>
      </c>
      <c r="E144" s="12" t="s">
        <v>149</v>
      </c>
      <c r="F144" s="17"/>
      <c r="G144" s="38"/>
      <c r="H144" s="38"/>
      <c r="I144" s="39">
        <f>I145</f>
        <v>53.6</v>
      </c>
      <c r="J144" s="39">
        <f>J145</f>
        <v>53.6</v>
      </c>
      <c r="K144" s="39">
        <f>SUM(K145)</f>
        <v>0</v>
      </c>
      <c r="L144" s="39">
        <f>L145</f>
        <v>0</v>
      </c>
    </row>
    <row r="145" spans="1:12" ht="27" customHeight="1" x14ac:dyDescent="0.2">
      <c r="A145" s="28">
        <v>137</v>
      </c>
      <c r="B145" s="13" t="s">
        <v>179</v>
      </c>
      <c r="C145" s="30">
        <v>901</v>
      </c>
      <c r="D145" s="16">
        <v>412</v>
      </c>
      <c r="E145" s="17" t="s">
        <v>149</v>
      </c>
      <c r="F145" s="17" t="s">
        <v>62</v>
      </c>
      <c r="G145" s="38"/>
      <c r="H145" s="38"/>
      <c r="I145" s="40">
        <v>53.6</v>
      </c>
      <c r="J145" s="40">
        <v>53.6</v>
      </c>
      <c r="K145" s="40">
        <v>0</v>
      </c>
      <c r="L145" s="40">
        <f>K145/J145*100</f>
        <v>0</v>
      </c>
    </row>
    <row r="146" spans="1:12" ht="52.5" customHeight="1" x14ac:dyDescent="0.2">
      <c r="A146" s="28">
        <v>138</v>
      </c>
      <c r="B146" s="14" t="s">
        <v>199</v>
      </c>
      <c r="C146" s="28">
        <v>901</v>
      </c>
      <c r="D146" s="53">
        <v>412</v>
      </c>
      <c r="E146" s="11" t="s">
        <v>230</v>
      </c>
      <c r="F146" s="11"/>
      <c r="G146" s="41"/>
      <c r="H146" s="41"/>
      <c r="I146" s="39">
        <f t="shared" ref="I146:K147" si="14">SUM(I147)</f>
        <v>310</v>
      </c>
      <c r="J146" s="39">
        <f t="shared" si="14"/>
        <v>10</v>
      </c>
      <c r="K146" s="39">
        <f t="shared" si="14"/>
        <v>0</v>
      </c>
      <c r="L146" s="39">
        <f>K146/J146*100</f>
        <v>0</v>
      </c>
    </row>
    <row r="147" spans="1:12" ht="93.75" customHeight="1" x14ac:dyDescent="0.2">
      <c r="A147" s="28">
        <v>139</v>
      </c>
      <c r="B147" s="51" t="s">
        <v>344</v>
      </c>
      <c r="C147" s="28">
        <v>901</v>
      </c>
      <c r="D147" s="53">
        <v>412</v>
      </c>
      <c r="E147" s="11" t="s">
        <v>345</v>
      </c>
      <c r="F147" s="11"/>
      <c r="G147" s="38"/>
      <c r="H147" s="38"/>
      <c r="I147" s="39">
        <f t="shared" si="14"/>
        <v>310</v>
      </c>
      <c r="J147" s="39">
        <f t="shared" si="14"/>
        <v>10</v>
      </c>
      <c r="K147" s="39">
        <f t="shared" si="14"/>
        <v>0</v>
      </c>
      <c r="L147" s="39">
        <f>SUM(L148)</f>
        <v>0</v>
      </c>
    </row>
    <row r="148" spans="1:12" ht="27" customHeight="1" x14ac:dyDescent="0.2">
      <c r="A148" s="28">
        <v>140</v>
      </c>
      <c r="B148" s="13" t="s">
        <v>179</v>
      </c>
      <c r="C148" s="30">
        <v>901</v>
      </c>
      <c r="D148" s="55">
        <v>412</v>
      </c>
      <c r="E148" s="54" t="s">
        <v>345</v>
      </c>
      <c r="F148" s="54" t="s">
        <v>62</v>
      </c>
      <c r="G148" s="38"/>
      <c r="H148" s="38"/>
      <c r="I148" s="40">
        <v>310</v>
      </c>
      <c r="J148" s="40">
        <f>310-300</f>
        <v>10</v>
      </c>
      <c r="K148" s="40">
        <v>0</v>
      </c>
      <c r="L148" s="40">
        <f>K148/J148*100</f>
        <v>0</v>
      </c>
    </row>
    <row r="149" spans="1:12" ht="36.75" customHeight="1" x14ac:dyDescent="0.2">
      <c r="A149" s="28">
        <v>141</v>
      </c>
      <c r="B149" s="51" t="s">
        <v>232</v>
      </c>
      <c r="C149" s="28">
        <v>901</v>
      </c>
      <c r="D149" s="53">
        <v>412</v>
      </c>
      <c r="E149" s="11" t="s">
        <v>233</v>
      </c>
      <c r="F149" s="11"/>
      <c r="G149" s="41"/>
      <c r="H149" s="41"/>
      <c r="I149" s="39">
        <f t="shared" ref="I149:J151" si="15">SUM(I150)</f>
        <v>10</v>
      </c>
      <c r="J149" s="39">
        <f t="shared" si="15"/>
        <v>0</v>
      </c>
      <c r="K149" s="39">
        <v>0</v>
      </c>
      <c r="L149" s="39">
        <f>SUM(L150)</f>
        <v>0</v>
      </c>
    </row>
    <row r="150" spans="1:12" ht="43.5" customHeight="1" x14ac:dyDescent="0.2">
      <c r="A150" s="28">
        <v>142</v>
      </c>
      <c r="B150" s="45" t="s">
        <v>249</v>
      </c>
      <c r="C150" s="28">
        <v>901</v>
      </c>
      <c r="D150" s="53">
        <v>412</v>
      </c>
      <c r="E150" s="11" t="s">
        <v>251</v>
      </c>
      <c r="F150" s="11"/>
      <c r="G150" s="41"/>
      <c r="H150" s="41"/>
      <c r="I150" s="39">
        <f t="shared" si="15"/>
        <v>10</v>
      </c>
      <c r="J150" s="39">
        <f t="shared" si="15"/>
        <v>0</v>
      </c>
      <c r="K150" s="39">
        <v>0</v>
      </c>
      <c r="L150" s="39">
        <f>SUM(L151)</f>
        <v>0</v>
      </c>
    </row>
    <row r="151" spans="1:12" ht="53.25" customHeight="1" x14ac:dyDescent="0.2">
      <c r="A151" s="28">
        <v>143</v>
      </c>
      <c r="B151" s="51" t="s">
        <v>250</v>
      </c>
      <c r="C151" s="28">
        <v>901</v>
      </c>
      <c r="D151" s="53">
        <v>412</v>
      </c>
      <c r="E151" s="11" t="s">
        <v>234</v>
      </c>
      <c r="F151" s="11"/>
      <c r="G151" s="38"/>
      <c r="H151" s="38"/>
      <c r="I151" s="39">
        <f t="shared" si="15"/>
        <v>10</v>
      </c>
      <c r="J151" s="39">
        <f t="shared" si="15"/>
        <v>0</v>
      </c>
      <c r="K151" s="39">
        <v>0</v>
      </c>
      <c r="L151" s="39">
        <f>SUM(L152)</f>
        <v>0</v>
      </c>
    </row>
    <row r="152" spans="1:12" ht="27" customHeight="1" x14ac:dyDescent="0.2">
      <c r="A152" s="28">
        <v>144</v>
      </c>
      <c r="B152" s="13" t="s">
        <v>179</v>
      </c>
      <c r="C152" s="30">
        <v>901</v>
      </c>
      <c r="D152" s="55">
        <v>412</v>
      </c>
      <c r="E152" s="54" t="s">
        <v>234</v>
      </c>
      <c r="F152" s="54" t="s">
        <v>62</v>
      </c>
      <c r="G152" s="38"/>
      <c r="H152" s="38"/>
      <c r="I152" s="40">
        <v>10</v>
      </c>
      <c r="J152" s="40">
        <f>10-10</f>
        <v>0</v>
      </c>
      <c r="K152" s="40">
        <v>0</v>
      </c>
      <c r="L152" s="40">
        <f>10-10</f>
        <v>0</v>
      </c>
    </row>
    <row r="153" spans="1:12" ht="19.5" customHeight="1" x14ac:dyDescent="0.2">
      <c r="A153" s="28">
        <v>145</v>
      </c>
      <c r="B153" s="14" t="s">
        <v>12</v>
      </c>
      <c r="C153" s="28">
        <v>901</v>
      </c>
      <c r="D153" s="15">
        <v>500</v>
      </c>
      <c r="E153" s="12"/>
      <c r="F153" s="17"/>
      <c r="G153" s="38"/>
      <c r="H153" s="38"/>
      <c r="I153" s="39">
        <f>I154+I161+I173+I184</f>
        <v>14758</v>
      </c>
      <c r="J153" s="39">
        <f>J154+J161+J173+J184</f>
        <v>15273</v>
      </c>
      <c r="K153" s="39">
        <f>SUM(K154+K161+K173+K184)</f>
        <v>2326.6</v>
      </c>
      <c r="L153" s="39">
        <f>K153/J153*100</f>
        <v>15.233418450860997</v>
      </c>
    </row>
    <row r="154" spans="1:12" ht="21" customHeight="1" x14ac:dyDescent="0.2">
      <c r="A154" s="28">
        <v>146</v>
      </c>
      <c r="B154" s="14" t="s">
        <v>13</v>
      </c>
      <c r="C154" s="28">
        <v>901</v>
      </c>
      <c r="D154" s="15">
        <v>501</v>
      </c>
      <c r="E154" s="12"/>
      <c r="F154" s="17"/>
      <c r="G154" s="38"/>
      <c r="H154" s="38"/>
      <c r="I154" s="39">
        <f>SUM(I155+I158)</f>
        <v>2558</v>
      </c>
      <c r="J154" s="39">
        <f>SUM(J155+J158)</f>
        <v>2558</v>
      </c>
      <c r="K154" s="39">
        <f>SUM(K155+K158)</f>
        <v>87.9</v>
      </c>
      <c r="L154" s="39">
        <f>K154/J154*100</f>
        <v>3.4362783424550432</v>
      </c>
    </row>
    <row r="155" spans="1:12" ht="42.75" customHeight="1" x14ac:dyDescent="0.2">
      <c r="A155" s="28">
        <v>147</v>
      </c>
      <c r="B155" s="43" t="s">
        <v>368</v>
      </c>
      <c r="C155" s="28">
        <v>901</v>
      </c>
      <c r="D155" s="15">
        <v>501</v>
      </c>
      <c r="E155" s="12" t="s">
        <v>147</v>
      </c>
      <c r="F155" s="17"/>
      <c r="G155" s="38"/>
      <c r="H155" s="38"/>
      <c r="I155" s="39">
        <f>SUM(I156)</f>
        <v>420</v>
      </c>
      <c r="J155" s="39">
        <f>SUM(J156)</f>
        <v>420</v>
      </c>
      <c r="K155" s="39">
        <f>SUM(K156)</f>
        <v>87.9</v>
      </c>
      <c r="L155" s="39">
        <f>K155/J155*100</f>
        <v>20.928571428571431</v>
      </c>
    </row>
    <row r="156" spans="1:12" ht="43.5" customHeight="1" x14ac:dyDescent="0.2">
      <c r="A156" s="28">
        <v>148</v>
      </c>
      <c r="B156" s="43" t="s">
        <v>214</v>
      </c>
      <c r="C156" s="28">
        <v>901</v>
      </c>
      <c r="D156" s="15">
        <v>501</v>
      </c>
      <c r="E156" s="12" t="s">
        <v>148</v>
      </c>
      <c r="F156" s="17"/>
      <c r="G156" s="38"/>
      <c r="H156" s="38"/>
      <c r="I156" s="39">
        <f>I157</f>
        <v>420</v>
      </c>
      <c r="J156" s="39">
        <f>J157</f>
        <v>420</v>
      </c>
      <c r="K156" s="39">
        <f>SUM(K157)</f>
        <v>87.9</v>
      </c>
      <c r="L156" s="39">
        <f>L157</f>
        <v>20.928571428571431</v>
      </c>
    </row>
    <row r="157" spans="1:12" ht="29.25" customHeight="1" x14ac:dyDescent="0.2">
      <c r="A157" s="28">
        <v>149</v>
      </c>
      <c r="B157" s="13" t="s">
        <v>179</v>
      </c>
      <c r="C157" s="30">
        <v>901</v>
      </c>
      <c r="D157" s="16">
        <v>501</v>
      </c>
      <c r="E157" s="17" t="s">
        <v>148</v>
      </c>
      <c r="F157" s="17" t="s">
        <v>62</v>
      </c>
      <c r="G157" s="38"/>
      <c r="H157" s="38"/>
      <c r="I157" s="40">
        <v>420</v>
      </c>
      <c r="J157" s="40">
        <v>420</v>
      </c>
      <c r="K157" s="40">
        <v>87.9</v>
      </c>
      <c r="L157" s="40">
        <f>K157/J157*100</f>
        <v>20.928571428571431</v>
      </c>
    </row>
    <row r="158" spans="1:12" ht="54.75" customHeight="1" x14ac:dyDescent="0.2">
      <c r="A158" s="28">
        <v>150</v>
      </c>
      <c r="B158" s="51" t="s">
        <v>215</v>
      </c>
      <c r="C158" s="28">
        <v>901</v>
      </c>
      <c r="D158" s="15">
        <v>501</v>
      </c>
      <c r="E158" s="12" t="s">
        <v>216</v>
      </c>
      <c r="F158" s="12"/>
      <c r="G158" s="38"/>
      <c r="H158" s="38"/>
      <c r="I158" s="39">
        <f t="shared" ref="I158:K159" si="16">SUM(I159)</f>
        <v>2138</v>
      </c>
      <c r="J158" s="39">
        <f t="shared" si="16"/>
        <v>2138</v>
      </c>
      <c r="K158" s="39">
        <f t="shared" si="16"/>
        <v>0</v>
      </c>
      <c r="L158" s="39">
        <f>K158/J158*100</f>
        <v>0</v>
      </c>
    </row>
    <row r="159" spans="1:12" ht="50.25" customHeight="1" x14ac:dyDescent="0.2">
      <c r="A159" s="28">
        <v>151</v>
      </c>
      <c r="B159" s="14" t="s">
        <v>346</v>
      </c>
      <c r="C159" s="28">
        <v>901</v>
      </c>
      <c r="D159" s="15">
        <v>501</v>
      </c>
      <c r="E159" s="12" t="s">
        <v>347</v>
      </c>
      <c r="F159" s="12"/>
      <c r="G159" s="41"/>
      <c r="H159" s="41"/>
      <c r="I159" s="39">
        <f t="shared" si="16"/>
        <v>2138</v>
      </c>
      <c r="J159" s="39">
        <f t="shared" si="16"/>
        <v>2138</v>
      </c>
      <c r="K159" s="39">
        <f t="shared" si="16"/>
        <v>0</v>
      </c>
      <c r="L159" s="39">
        <f>SUM(L160)</f>
        <v>0</v>
      </c>
    </row>
    <row r="160" spans="1:12" ht="29.25" customHeight="1" x14ac:dyDescent="0.2">
      <c r="A160" s="28">
        <v>152</v>
      </c>
      <c r="B160" s="13" t="s">
        <v>179</v>
      </c>
      <c r="C160" s="30">
        <v>901</v>
      </c>
      <c r="D160" s="16">
        <v>501</v>
      </c>
      <c r="E160" s="17" t="s">
        <v>347</v>
      </c>
      <c r="F160" s="17" t="s">
        <v>62</v>
      </c>
      <c r="G160" s="38"/>
      <c r="H160" s="38"/>
      <c r="I160" s="40">
        <v>2138</v>
      </c>
      <c r="J160" s="40">
        <v>2138</v>
      </c>
      <c r="K160" s="40">
        <v>0</v>
      </c>
      <c r="L160" s="40">
        <f>K160/J160*100</f>
        <v>0</v>
      </c>
    </row>
    <row r="161" spans="1:12" ht="20.25" customHeight="1" x14ac:dyDescent="0.2">
      <c r="A161" s="28">
        <v>153</v>
      </c>
      <c r="B161" s="14" t="s">
        <v>14</v>
      </c>
      <c r="C161" s="28">
        <v>901</v>
      </c>
      <c r="D161" s="15">
        <v>502</v>
      </c>
      <c r="E161" s="12"/>
      <c r="F161" s="17"/>
      <c r="G161" s="38"/>
      <c r="H161" s="38"/>
      <c r="I161" s="39">
        <f>SUM(I162+I165+I168)</f>
        <v>3204</v>
      </c>
      <c r="J161" s="39">
        <f>SUM(J162+J165+J168)</f>
        <v>4084</v>
      </c>
      <c r="K161" s="39">
        <f>SUM(K162+K168)</f>
        <v>885.8</v>
      </c>
      <c r="L161" s="39">
        <f>K161/J161*100</f>
        <v>21.689520078354555</v>
      </c>
    </row>
    <row r="162" spans="1:12" ht="47.25" customHeight="1" x14ac:dyDescent="0.2">
      <c r="A162" s="28">
        <v>154</v>
      </c>
      <c r="B162" s="43" t="s">
        <v>368</v>
      </c>
      <c r="C162" s="28">
        <v>901</v>
      </c>
      <c r="D162" s="15">
        <v>502</v>
      </c>
      <c r="E162" s="12" t="s">
        <v>147</v>
      </c>
      <c r="F162" s="12"/>
      <c r="G162" s="41"/>
      <c r="H162" s="41"/>
      <c r="I162" s="39">
        <f t="shared" ref="I162:K163" si="17">SUM(I163)</f>
        <v>0</v>
      </c>
      <c r="J162" s="39">
        <f t="shared" si="17"/>
        <v>980</v>
      </c>
      <c r="K162" s="39">
        <f t="shared" si="17"/>
        <v>583</v>
      </c>
      <c r="L162" s="39">
        <f>K162/J162*100</f>
        <v>59.489795918367349</v>
      </c>
    </row>
    <row r="163" spans="1:12" ht="48" customHeight="1" x14ac:dyDescent="0.2">
      <c r="A163" s="28">
        <v>155</v>
      </c>
      <c r="B163" s="51" t="s">
        <v>401</v>
      </c>
      <c r="C163" s="28">
        <v>901</v>
      </c>
      <c r="D163" s="15">
        <v>502</v>
      </c>
      <c r="E163" s="12" t="s">
        <v>402</v>
      </c>
      <c r="F163" s="12"/>
      <c r="G163" s="41"/>
      <c r="H163" s="41"/>
      <c r="I163" s="39">
        <f t="shared" si="17"/>
        <v>0</v>
      </c>
      <c r="J163" s="39">
        <f t="shared" si="17"/>
        <v>980</v>
      </c>
      <c r="K163" s="39">
        <f t="shared" si="17"/>
        <v>583</v>
      </c>
      <c r="L163" s="39">
        <f>SUM(L164)</f>
        <v>59.489795918367349</v>
      </c>
    </row>
    <row r="164" spans="1:12" ht="29.25" customHeight="1" x14ac:dyDescent="0.2">
      <c r="A164" s="28">
        <v>156</v>
      </c>
      <c r="B164" s="13" t="s">
        <v>179</v>
      </c>
      <c r="C164" s="30">
        <v>901</v>
      </c>
      <c r="D164" s="16">
        <v>502</v>
      </c>
      <c r="E164" s="17" t="s">
        <v>402</v>
      </c>
      <c r="F164" s="17" t="s">
        <v>62</v>
      </c>
      <c r="G164" s="38"/>
      <c r="H164" s="38"/>
      <c r="I164" s="40">
        <v>0</v>
      </c>
      <c r="J164" s="40">
        <v>980</v>
      </c>
      <c r="K164" s="40">
        <v>583</v>
      </c>
      <c r="L164" s="40">
        <f>K164/J164*100</f>
        <v>59.489795918367349</v>
      </c>
    </row>
    <row r="165" spans="1:12" ht="39.75" customHeight="1" x14ac:dyDescent="0.2">
      <c r="A165" s="28">
        <v>157</v>
      </c>
      <c r="B165" s="14" t="s">
        <v>316</v>
      </c>
      <c r="C165" s="28">
        <v>901</v>
      </c>
      <c r="D165" s="15">
        <v>502</v>
      </c>
      <c r="E165" s="12" t="s">
        <v>165</v>
      </c>
      <c r="F165" s="12"/>
      <c r="G165" s="38"/>
      <c r="H165" s="38"/>
      <c r="I165" s="39">
        <f t="shared" ref="I165:K166" si="18">SUM(I166)</f>
        <v>1313</v>
      </c>
      <c r="J165" s="39">
        <f t="shared" si="18"/>
        <v>1313</v>
      </c>
      <c r="K165" s="39">
        <f t="shared" si="18"/>
        <v>0</v>
      </c>
      <c r="L165" s="39">
        <f>K165/J165*100</f>
        <v>0</v>
      </c>
    </row>
    <row r="166" spans="1:12" ht="48" customHeight="1" x14ac:dyDescent="0.2">
      <c r="A166" s="28">
        <v>158</v>
      </c>
      <c r="B166" s="84" t="s">
        <v>369</v>
      </c>
      <c r="C166" s="28">
        <v>901</v>
      </c>
      <c r="D166" s="73">
        <v>502</v>
      </c>
      <c r="E166" s="74" t="s">
        <v>258</v>
      </c>
      <c r="F166" s="74"/>
      <c r="G166" s="38"/>
      <c r="H166" s="38"/>
      <c r="I166" s="39">
        <f t="shared" si="18"/>
        <v>1313</v>
      </c>
      <c r="J166" s="39">
        <f t="shared" si="18"/>
        <v>1313</v>
      </c>
      <c r="K166" s="39">
        <f t="shared" si="18"/>
        <v>0</v>
      </c>
      <c r="L166" s="39">
        <f>SUM(L167)</f>
        <v>0</v>
      </c>
    </row>
    <row r="167" spans="1:12" ht="32.25" customHeight="1" x14ac:dyDescent="0.2">
      <c r="A167" s="28">
        <v>159</v>
      </c>
      <c r="B167" s="77" t="s">
        <v>179</v>
      </c>
      <c r="C167" s="30">
        <v>901</v>
      </c>
      <c r="D167" s="79">
        <v>502</v>
      </c>
      <c r="E167" s="80" t="s">
        <v>258</v>
      </c>
      <c r="F167" s="80" t="s">
        <v>62</v>
      </c>
      <c r="G167" s="38"/>
      <c r="H167" s="38"/>
      <c r="I167" s="40">
        <v>1313</v>
      </c>
      <c r="J167" s="40">
        <v>1313</v>
      </c>
      <c r="K167" s="40">
        <v>0</v>
      </c>
      <c r="L167" s="40">
        <f>K167/J167*100</f>
        <v>0</v>
      </c>
    </row>
    <row r="168" spans="1:12" ht="45.75" customHeight="1" x14ac:dyDescent="0.2">
      <c r="A168" s="28">
        <v>160</v>
      </c>
      <c r="B168" s="84" t="s">
        <v>329</v>
      </c>
      <c r="C168" s="28">
        <v>901</v>
      </c>
      <c r="D168" s="15">
        <v>502</v>
      </c>
      <c r="E168" s="12" t="s">
        <v>252</v>
      </c>
      <c r="F168" s="12"/>
      <c r="G168" s="38"/>
      <c r="H168" s="38"/>
      <c r="I168" s="39">
        <f>SUM(I169+I171)</f>
        <v>1891</v>
      </c>
      <c r="J168" s="39">
        <f>SUM(J169+J171)</f>
        <v>1791</v>
      </c>
      <c r="K168" s="39">
        <f>SUM(K169+K171)</f>
        <v>302.8</v>
      </c>
      <c r="L168" s="39">
        <f>K168/J168*100</f>
        <v>16.90675600223339</v>
      </c>
    </row>
    <row r="169" spans="1:12" ht="45.75" customHeight="1" x14ac:dyDescent="0.2">
      <c r="A169" s="28">
        <v>161</v>
      </c>
      <c r="B169" s="43" t="s">
        <v>327</v>
      </c>
      <c r="C169" s="28">
        <v>901</v>
      </c>
      <c r="D169" s="15">
        <v>502</v>
      </c>
      <c r="E169" s="12" t="s">
        <v>253</v>
      </c>
      <c r="F169" s="12"/>
      <c r="G169" s="38"/>
      <c r="H169" s="38"/>
      <c r="I169" s="39">
        <f>SUM(I170)</f>
        <v>100</v>
      </c>
      <c r="J169" s="39">
        <f>SUM(J170)</f>
        <v>0</v>
      </c>
      <c r="K169" s="39">
        <f>SUM(K170)</f>
        <v>0</v>
      </c>
      <c r="L169" s="39">
        <f>SUM(L170)</f>
        <v>0</v>
      </c>
    </row>
    <row r="170" spans="1:12" ht="35.25" customHeight="1" x14ac:dyDescent="0.2">
      <c r="A170" s="28">
        <v>162</v>
      </c>
      <c r="B170" s="13" t="s">
        <v>179</v>
      </c>
      <c r="C170" s="30">
        <v>901</v>
      </c>
      <c r="D170" s="16">
        <v>502</v>
      </c>
      <c r="E170" s="17" t="s">
        <v>253</v>
      </c>
      <c r="F170" s="17" t="s">
        <v>62</v>
      </c>
      <c r="G170" s="38"/>
      <c r="H170" s="38"/>
      <c r="I170" s="40">
        <v>100</v>
      </c>
      <c r="J170" s="40">
        <f>100-100</f>
        <v>0</v>
      </c>
      <c r="K170" s="40">
        <v>0</v>
      </c>
      <c r="L170" s="40">
        <f>100-100</f>
        <v>0</v>
      </c>
    </row>
    <row r="171" spans="1:12" ht="68.25" customHeight="1" x14ac:dyDescent="0.2">
      <c r="A171" s="28">
        <v>163</v>
      </c>
      <c r="B171" s="43" t="s">
        <v>349</v>
      </c>
      <c r="C171" s="28">
        <v>901</v>
      </c>
      <c r="D171" s="15">
        <v>502</v>
      </c>
      <c r="E171" s="12" t="s">
        <v>328</v>
      </c>
      <c r="F171" s="12"/>
      <c r="G171" s="38"/>
      <c r="H171" s="38"/>
      <c r="I171" s="39">
        <f>SUM(I172)</f>
        <v>1791</v>
      </c>
      <c r="J171" s="39">
        <f>SUM(J172)</f>
        <v>1791</v>
      </c>
      <c r="K171" s="39">
        <f>SUM(K172)</f>
        <v>302.8</v>
      </c>
      <c r="L171" s="39">
        <f>SUM(L172)</f>
        <v>16.90675600223339</v>
      </c>
    </row>
    <row r="172" spans="1:12" ht="31.5" customHeight="1" x14ac:dyDescent="0.2">
      <c r="A172" s="28">
        <v>164</v>
      </c>
      <c r="B172" s="13" t="s">
        <v>179</v>
      </c>
      <c r="C172" s="30">
        <v>901</v>
      </c>
      <c r="D172" s="16">
        <v>502</v>
      </c>
      <c r="E172" s="17" t="s">
        <v>328</v>
      </c>
      <c r="F172" s="17" t="s">
        <v>62</v>
      </c>
      <c r="G172" s="38"/>
      <c r="H172" s="38"/>
      <c r="I172" s="40">
        <v>1791</v>
      </c>
      <c r="J172" s="40">
        <v>1791</v>
      </c>
      <c r="K172" s="40">
        <v>302.8</v>
      </c>
      <c r="L172" s="40">
        <f>K172/J172*100</f>
        <v>16.90675600223339</v>
      </c>
    </row>
    <row r="173" spans="1:12" ht="21.75" customHeight="1" x14ac:dyDescent="0.2">
      <c r="A173" s="28">
        <v>165</v>
      </c>
      <c r="B173" s="14" t="s">
        <v>15</v>
      </c>
      <c r="C173" s="28">
        <v>901</v>
      </c>
      <c r="D173" s="15">
        <v>503</v>
      </c>
      <c r="E173" s="12"/>
      <c r="F173" s="17"/>
      <c r="G173" s="38"/>
      <c r="H173" s="38"/>
      <c r="I173" s="39">
        <f>SUM(I174+I183)</f>
        <v>8969</v>
      </c>
      <c r="J173" s="39">
        <f>SUM(J174+J183)</f>
        <v>8604</v>
      </c>
      <c r="K173" s="39">
        <f>SUM(K174)</f>
        <v>1352.9</v>
      </c>
      <c r="L173" s="39">
        <f>K173/J173*100</f>
        <v>15.724081822408184</v>
      </c>
    </row>
    <row r="174" spans="1:12" ht="45" customHeight="1" x14ac:dyDescent="0.2">
      <c r="A174" s="28">
        <v>166</v>
      </c>
      <c r="B174" s="43" t="s">
        <v>368</v>
      </c>
      <c r="C174" s="28">
        <v>901</v>
      </c>
      <c r="D174" s="15">
        <v>503</v>
      </c>
      <c r="E174" s="12" t="s">
        <v>147</v>
      </c>
      <c r="F174" s="17"/>
      <c r="G174" s="38"/>
      <c r="H174" s="38"/>
      <c r="I174" s="39">
        <f>SUM(I175+I177+I179+I181)</f>
        <v>8969</v>
      </c>
      <c r="J174" s="39">
        <f>SUM(J175+J177+J179+J181)</f>
        <v>8604</v>
      </c>
      <c r="K174" s="39">
        <f>SUM(K175+K177+K179+K181)</f>
        <v>1352.9</v>
      </c>
      <c r="L174" s="39">
        <f>K174/J174*100</f>
        <v>15.724081822408184</v>
      </c>
    </row>
    <row r="175" spans="1:12" ht="21.75" customHeight="1" x14ac:dyDescent="0.2">
      <c r="A175" s="28">
        <v>167</v>
      </c>
      <c r="B175" s="14" t="s">
        <v>217</v>
      </c>
      <c r="C175" s="28">
        <v>901</v>
      </c>
      <c r="D175" s="15">
        <v>503</v>
      </c>
      <c r="E175" s="12" t="s">
        <v>255</v>
      </c>
      <c r="F175" s="12"/>
      <c r="G175" s="38"/>
      <c r="H175" s="38"/>
      <c r="I175" s="39">
        <f>I176</f>
        <v>5528</v>
      </c>
      <c r="J175" s="39">
        <f>J176</f>
        <v>5528</v>
      </c>
      <c r="K175" s="39">
        <f>SUM(K176)</f>
        <v>1331.9</v>
      </c>
      <c r="L175" s="39">
        <f>L176</f>
        <v>24.09370477568741</v>
      </c>
    </row>
    <row r="176" spans="1:12" ht="28.5" customHeight="1" x14ac:dyDescent="0.2">
      <c r="A176" s="28">
        <v>168</v>
      </c>
      <c r="B176" s="13" t="s">
        <v>179</v>
      </c>
      <c r="C176" s="30">
        <v>901</v>
      </c>
      <c r="D176" s="16">
        <v>503</v>
      </c>
      <c r="E176" s="17" t="s">
        <v>255</v>
      </c>
      <c r="F176" s="17" t="s">
        <v>62</v>
      </c>
      <c r="G176" s="38"/>
      <c r="H176" s="38"/>
      <c r="I176" s="40">
        <v>5528</v>
      </c>
      <c r="J176" s="40">
        <v>5528</v>
      </c>
      <c r="K176" s="40">
        <v>1331.9</v>
      </c>
      <c r="L176" s="40">
        <f>K176/J176*100</f>
        <v>24.09370477568741</v>
      </c>
    </row>
    <row r="177" spans="1:12" ht="28.5" customHeight="1" x14ac:dyDescent="0.2">
      <c r="A177" s="28">
        <v>169</v>
      </c>
      <c r="B177" s="14" t="s">
        <v>16</v>
      </c>
      <c r="C177" s="28">
        <v>901</v>
      </c>
      <c r="D177" s="15">
        <v>503</v>
      </c>
      <c r="E177" s="12" t="s">
        <v>256</v>
      </c>
      <c r="F177" s="12"/>
      <c r="G177" s="41"/>
      <c r="H177" s="41"/>
      <c r="I177" s="39">
        <f>SUM(I178)</f>
        <v>658</v>
      </c>
      <c r="J177" s="39">
        <f>SUM(J178)</f>
        <v>658</v>
      </c>
      <c r="K177" s="39">
        <f>SUM(K178)</f>
        <v>0</v>
      </c>
      <c r="L177" s="39">
        <f>SUM(L178)</f>
        <v>0</v>
      </c>
    </row>
    <row r="178" spans="1:12" ht="28.5" customHeight="1" x14ac:dyDescent="0.2">
      <c r="A178" s="28">
        <v>170</v>
      </c>
      <c r="B178" s="13" t="s">
        <v>179</v>
      </c>
      <c r="C178" s="30">
        <v>901</v>
      </c>
      <c r="D178" s="16">
        <v>503</v>
      </c>
      <c r="E178" s="17" t="s">
        <v>256</v>
      </c>
      <c r="F178" s="17" t="s">
        <v>62</v>
      </c>
      <c r="G178" s="38"/>
      <c r="H178" s="38"/>
      <c r="I178" s="40">
        <v>658</v>
      </c>
      <c r="J178" s="40">
        <v>658</v>
      </c>
      <c r="K178" s="40">
        <v>0</v>
      </c>
      <c r="L178" s="40">
        <f>K178/J178*100</f>
        <v>0</v>
      </c>
    </row>
    <row r="179" spans="1:12" ht="69" customHeight="1" x14ac:dyDescent="0.2">
      <c r="A179" s="28">
        <v>171</v>
      </c>
      <c r="B179" s="14" t="s">
        <v>254</v>
      </c>
      <c r="C179" s="28">
        <v>901</v>
      </c>
      <c r="D179" s="15">
        <v>503</v>
      </c>
      <c r="E179" s="12" t="s">
        <v>257</v>
      </c>
      <c r="F179" s="12"/>
      <c r="G179" s="38"/>
      <c r="H179" s="38"/>
      <c r="I179" s="39">
        <f>I180</f>
        <v>2483</v>
      </c>
      <c r="J179" s="39">
        <f>J180</f>
        <v>2418</v>
      </c>
      <c r="K179" s="39">
        <f>SUM(K180)</f>
        <v>21</v>
      </c>
      <c r="L179" s="39">
        <f>L180</f>
        <v>0.86848635235732019</v>
      </c>
    </row>
    <row r="180" spans="1:12" ht="30" customHeight="1" x14ac:dyDescent="0.2">
      <c r="A180" s="28">
        <v>172</v>
      </c>
      <c r="B180" s="13" t="s">
        <v>179</v>
      </c>
      <c r="C180" s="30">
        <v>901</v>
      </c>
      <c r="D180" s="16">
        <v>503</v>
      </c>
      <c r="E180" s="17" t="s">
        <v>257</v>
      </c>
      <c r="F180" s="17" t="s">
        <v>62</v>
      </c>
      <c r="G180" s="38"/>
      <c r="H180" s="38"/>
      <c r="I180" s="40">
        <v>2483</v>
      </c>
      <c r="J180" s="40">
        <f>2483-65</f>
        <v>2418</v>
      </c>
      <c r="K180" s="40">
        <v>21</v>
      </c>
      <c r="L180" s="40">
        <f>K180/J180*100</f>
        <v>0.86848635235732019</v>
      </c>
    </row>
    <row r="181" spans="1:12" ht="71.25" customHeight="1" x14ac:dyDescent="0.2">
      <c r="A181" s="28">
        <v>173</v>
      </c>
      <c r="B181" s="14" t="s">
        <v>370</v>
      </c>
      <c r="C181" s="28">
        <v>901</v>
      </c>
      <c r="D181" s="15">
        <v>503</v>
      </c>
      <c r="E181" s="12" t="s">
        <v>371</v>
      </c>
      <c r="F181" s="17"/>
      <c r="G181" s="38"/>
      <c r="H181" s="38"/>
      <c r="I181" s="39">
        <f>SUM(I182)</f>
        <v>300</v>
      </c>
      <c r="J181" s="39">
        <f>SUM(J182)</f>
        <v>0</v>
      </c>
      <c r="K181" s="39">
        <f>SUM(K182)</f>
        <v>0</v>
      </c>
      <c r="L181" s="39">
        <f>SUM(L182)</f>
        <v>0</v>
      </c>
    </row>
    <row r="182" spans="1:12" ht="30" customHeight="1" x14ac:dyDescent="0.2">
      <c r="A182" s="28">
        <v>174</v>
      </c>
      <c r="B182" s="13" t="s">
        <v>179</v>
      </c>
      <c r="C182" s="30">
        <v>901</v>
      </c>
      <c r="D182" s="16">
        <v>503</v>
      </c>
      <c r="E182" s="17" t="s">
        <v>371</v>
      </c>
      <c r="F182" s="17" t="s">
        <v>62</v>
      </c>
      <c r="G182" s="38"/>
      <c r="H182" s="38"/>
      <c r="I182" s="40">
        <v>300</v>
      </c>
      <c r="J182" s="40">
        <f>300-300</f>
        <v>0</v>
      </c>
      <c r="K182" s="40">
        <v>0</v>
      </c>
      <c r="L182" s="40">
        <v>0</v>
      </c>
    </row>
    <row r="183" spans="1:12" ht="43.5" customHeight="1" x14ac:dyDescent="0.2">
      <c r="A183" s="28">
        <v>175</v>
      </c>
      <c r="B183" s="14" t="s">
        <v>297</v>
      </c>
      <c r="C183" s="28">
        <v>901</v>
      </c>
      <c r="D183" s="15">
        <v>503</v>
      </c>
      <c r="E183" s="12" t="s">
        <v>224</v>
      </c>
      <c r="F183" s="12"/>
      <c r="G183" s="41"/>
      <c r="H183" s="41"/>
      <c r="I183" s="39">
        <v>0</v>
      </c>
      <c r="J183" s="39">
        <v>0</v>
      </c>
      <c r="K183" s="39">
        <v>0</v>
      </c>
      <c r="L183" s="39">
        <v>0</v>
      </c>
    </row>
    <row r="184" spans="1:12" ht="22.5" customHeight="1" x14ac:dyDescent="0.2">
      <c r="A184" s="28">
        <v>176</v>
      </c>
      <c r="B184" s="14" t="s">
        <v>57</v>
      </c>
      <c r="C184" s="28">
        <v>901</v>
      </c>
      <c r="D184" s="15">
        <v>505</v>
      </c>
      <c r="E184" s="12"/>
      <c r="F184" s="17"/>
      <c r="G184" s="38"/>
      <c r="H184" s="38"/>
      <c r="I184" s="39">
        <f t="shared" ref="I184:K185" si="19">SUM(I185)</f>
        <v>27</v>
      </c>
      <c r="J184" s="39">
        <f t="shared" si="19"/>
        <v>27</v>
      </c>
      <c r="K184" s="39">
        <f t="shared" si="19"/>
        <v>0</v>
      </c>
      <c r="L184" s="39">
        <f>K184/J184*100</f>
        <v>0</v>
      </c>
    </row>
    <row r="185" spans="1:12" ht="49.5" customHeight="1" x14ac:dyDescent="0.2">
      <c r="A185" s="28">
        <v>177</v>
      </c>
      <c r="B185" s="43" t="s">
        <v>368</v>
      </c>
      <c r="C185" s="28">
        <v>901</v>
      </c>
      <c r="D185" s="15">
        <v>505</v>
      </c>
      <c r="E185" s="12" t="s">
        <v>147</v>
      </c>
      <c r="F185" s="17"/>
      <c r="G185" s="38"/>
      <c r="H185" s="38"/>
      <c r="I185" s="39">
        <f t="shared" si="19"/>
        <v>27</v>
      </c>
      <c r="J185" s="39">
        <f t="shared" si="19"/>
        <v>27</v>
      </c>
      <c r="K185" s="39">
        <f t="shared" si="19"/>
        <v>0</v>
      </c>
      <c r="L185" s="39">
        <f>SUM(L186)</f>
        <v>0</v>
      </c>
    </row>
    <row r="186" spans="1:12" ht="63" customHeight="1" x14ac:dyDescent="0.2">
      <c r="A186" s="72">
        <v>178</v>
      </c>
      <c r="B186" s="45" t="s">
        <v>101</v>
      </c>
      <c r="C186" s="28">
        <v>901</v>
      </c>
      <c r="D186" s="15">
        <v>505</v>
      </c>
      <c r="E186" s="12" t="s">
        <v>315</v>
      </c>
      <c r="F186" s="12"/>
      <c r="G186" s="38"/>
      <c r="H186" s="38"/>
      <c r="I186" s="39">
        <f>I187</f>
        <v>27</v>
      </c>
      <c r="J186" s="39">
        <f>J187</f>
        <v>27</v>
      </c>
      <c r="K186" s="39">
        <f>SUM(K187)</f>
        <v>0</v>
      </c>
      <c r="L186" s="39">
        <f>L187</f>
        <v>0</v>
      </c>
    </row>
    <row r="187" spans="1:12" ht="41.25" customHeight="1" x14ac:dyDescent="0.2">
      <c r="A187" s="28">
        <v>179</v>
      </c>
      <c r="B187" s="13" t="s">
        <v>181</v>
      </c>
      <c r="C187" s="30">
        <v>901</v>
      </c>
      <c r="D187" s="16">
        <v>505</v>
      </c>
      <c r="E187" s="17" t="s">
        <v>315</v>
      </c>
      <c r="F187" s="17" t="s">
        <v>44</v>
      </c>
      <c r="G187" s="38"/>
      <c r="H187" s="38"/>
      <c r="I187" s="40">
        <v>27</v>
      </c>
      <c r="J187" s="40">
        <v>27</v>
      </c>
      <c r="K187" s="40">
        <v>0</v>
      </c>
      <c r="L187" s="40">
        <f>K187/J187*100</f>
        <v>0</v>
      </c>
    </row>
    <row r="188" spans="1:12" ht="20.25" customHeight="1" x14ac:dyDescent="0.2">
      <c r="A188" s="28">
        <v>180</v>
      </c>
      <c r="B188" s="14" t="s">
        <v>17</v>
      </c>
      <c r="C188" s="28">
        <v>901</v>
      </c>
      <c r="D188" s="15">
        <v>600</v>
      </c>
      <c r="E188" s="12"/>
      <c r="F188" s="17"/>
      <c r="G188" s="38"/>
      <c r="H188" s="38"/>
      <c r="I188" s="39">
        <f>I189</f>
        <v>564.1</v>
      </c>
      <c r="J188" s="39">
        <f>J189</f>
        <v>564.1</v>
      </c>
      <c r="K188" s="39">
        <f>SUM(K189)</f>
        <v>30</v>
      </c>
      <c r="L188" s="39">
        <f>L189</f>
        <v>5.3182059918454172</v>
      </c>
    </row>
    <row r="189" spans="1:12" ht="25.5" customHeight="1" x14ac:dyDescent="0.2">
      <c r="A189" s="28">
        <v>181</v>
      </c>
      <c r="B189" s="14" t="s">
        <v>18</v>
      </c>
      <c r="C189" s="28">
        <v>901</v>
      </c>
      <c r="D189" s="15">
        <v>603</v>
      </c>
      <c r="E189" s="12"/>
      <c r="F189" s="17"/>
      <c r="G189" s="38"/>
      <c r="H189" s="38"/>
      <c r="I189" s="39">
        <f>SUM(I190)</f>
        <v>564.1</v>
      </c>
      <c r="J189" s="39">
        <f>SUM(J190)</f>
        <v>564.1</v>
      </c>
      <c r="K189" s="39">
        <f>SUM(K190)</f>
        <v>30</v>
      </c>
      <c r="L189" s="39">
        <f>SUM(L190)</f>
        <v>5.3182059918454172</v>
      </c>
    </row>
    <row r="190" spans="1:12" ht="33" customHeight="1" x14ac:dyDescent="0.2">
      <c r="A190" s="28">
        <v>182</v>
      </c>
      <c r="B190" s="14" t="s">
        <v>372</v>
      </c>
      <c r="C190" s="28">
        <v>901</v>
      </c>
      <c r="D190" s="15">
        <v>603</v>
      </c>
      <c r="E190" s="12" t="s">
        <v>326</v>
      </c>
      <c r="F190" s="17"/>
      <c r="G190" s="38"/>
      <c r="H190" s="38"/>
      <c r="I190" s="39">
        <f>SUM(I191)</f>
        <v>564.1</v>
      </c>
      <c r="J190" s="39">
        <f>SUM(J191)</f>
        <v>564.1</v>
      </c>
      <c r="K190" s="39">
        <f>SUM(K191)</f>
        <v>30</v>
      </c>
      <c r="L190" s="39">
        <f>SUM(L191)</f>
        <v>5.3182059918454172</v>
      </c>
    </row>
    <row r="191" spans="1:12" ht="46.5" customHeight="1" x14ac:dyDescent="0.2">
      <c r="A191" s="28">
        <v>183</v>
      </c>
      <c r="B191" s="14" t="s">
        <v>75</v>
      </c>
      <c r="C191" s="28">
        <v>901</v>
      </c>
      <c r="D191" s="15">
        <v>603</v>
      </c>
      <c r="E191" s="12" t="s">
        <v>150</v>
      </c>
      <c r="F191" s="17"/>
      <c r="G191" s="38"/>
      <c r="H191" s="38"/>
      <c r="I191" s="39">
        <f>I192</f>
        <v>564.1</v>
      </c>
      <c r="J191" s="39">
        <f>J192</f>
        <v>564.1</v>
      </c>
      <c r="K191" s="39">
        <f>SUM(K192)</f>
        <v>30</v>
      </c>
      <c r="L191" s="39">
        <f>L192</f>
        <v>5.3182059918454172</v>
      </c>
    </row>
    <row r="192" spans="1:12" ht="31.5" customHeight="1" x14ac:dyDescent="0.2">
      <c r="A192" s="28">
        <v>184</v>
      </c>
      <c r="B192" s="13" t="s">
        <v>179</v>
      </c>
      <c r="C192" s="30">
        <v>901</v>
      </c>
      <c r="D192" s="16">
        <v>603</v>
      </c>
      <c r="E192" s="17" t="s">
        <v>150</v>
      </c>
      <c r="F192" s="17" t="s">
        <v>62</v>
      </c>
      <c r="G192" s="38"/>
      <c r="H192" s="38"/>
      <c r="I192" s="40">
        <v>564.1</v>
      </c>
      <c r="J192" s="40">
        <v>564.1</v>
      </c>
      <c r="K192" s="40">
        <v>30</v>
      </c>
      <c r="L192" s="40">
        <f>K192/J192*100</f>
        <v>5.3182059918454172</v>
      </c>
    </row>
    <row r="193" spans="1:12" ht="18" customHeight="1" x14ac:dyDescent="0.2">
      <c r="A193" s="28">
        <v>185</v>
      </c>
      <c r="B193" s="14" t="s">
        <v>19</v>
      </c>
      <c r="C193" s="28">
        <v>901</v>
      </c>
      <c r="D193" s="15">
        <v>700</v>
      </c>
      <c r="E193" s="12"/>
      <c r="F193" s="17"/>
      <c r="G193" s="38"/>
      <c r="H193" s="38"/>
      <c r="I193" s="39">
        <f>SUM(I194+I204+I221+I226+I253)</f>
        <v>150773.30000000002</v>
      </c>
      <c r="J193" s="39">
        <f>SUM(J194+J204+J221+J226+J253)</f>
        <v>155445.79999999999</v>
      </c>
      <c r="K193" s="39">
        <f>SUM(K194+K204+K221+K226+K253)</f>
        <v>40977.9</v>
      </c>
      <c r="L193" s="39">
        <f>K193/J193*100</f>
        <v>26.361535660661144</v>
      </c>
    </row>
    <row r="194" spans="1:12" ht="17.25" customHeight="1" x14ac:dyDescent="0.2">
      <c r="A194" s="28">
        <v>186</v>
      </c>
      <c r="B194" s="14" t="s">
        <v>20</v>
      </c>
      <c r="C194" s="28">
        <v>901</v>
      </c>
      <c r="D194" s="15">
        <v>701</v>
      </c>
      <c r="E194" s="12"/>
      <c r="F194" s="17"/>
      <c r="G194" s="38"/>
      <c r="H194" s="38"/>
      <c r="I194" s="39">
        <f>SUM(I195)</f>
        <v>50798</v>
      </c>
      <c r="J194" s="39">
        <f>SUM(J195)</f>
        <v>50798</v>
      </c>
      <c r="K194" s="39">
        <f>SUM(K195)</f>
        <v>12497</v>
      </c>
      <c r="L194" s="39">
        <f>K194/J194*100</f>
        <v>24.60136225835663</v>
      </c>
    </row>
    <row r="195" spans="1:12" ht="40.5" customHeight="1" x14ac:dyDescent="0.2">
      <c r="A195" s="28">
        <v>187</v>
      </c>
      <c r="B195" s="14" t="s">
        <v>335</v>
      </c>
      <c r="C195" s="28">
        <v>901</v>
      </c>
      <c r="D195" s="15">
        <v>701</v>
      </c>
      <c r="E195" s="12" t="s">
        <v>151</v>
      </c>
      <c r="F195" s="17"/>
      <c r="G195" s="38"/>
      <c r="H195" s="38"/>
      <c r="I195" s="39">
        <f>SUM(I196+I199)</f>
        <v>50798</v>
      </c>
      <c r="J195" s="39">
        <f>SUM(J196+J199)</f>
        <v>50798</v>
      </c>
      <c r="K195" s="39">
        <f>SUM(K196+K199)</f>
        <v>12497</v>
      </c>
      <c r="L195" s="39">
        <f>K195/J195*100</f>
        <v>24.60136225835663</v>
      </c>
    </row>
    <row r="196" spans="1:12" ht="25.5" x14ac:dyDescent="0.2">
      <c r="A196" s="28">
        <v>188</v>
      </c>
      <c r="B196" s="14" t="s">
        <v>259</v>
      </c>
      <c r="C196" s="28">
        <v>901</v>
      </c>
      <c r="D196" s="15">
        <v>701</v>
      </c>
      <c r="E196" s="12" t="s">
        <v>350</v>
      </c>
      <c r="F196" s="17"/>
      <c r="G196" s="38"/>
      <c r="H196" s="38"/>
      <c r="I196" s="39">
        <f>SUM(I197)</f>
        <v>28000</v>
      </c>
      <c r="J196" s="39">
        <f>SUM(J197)</f>
        <v>28000</v>
      </c>
      <c r="K196" s="39">
        <f>SUM(K197)</f>
        <v>6800</v>
      </c>
      <c r="L196" s="39">
        <f>K196/J196*100</f>
        <v>24.285714285714285</v>
      </c>
    </row>
    <row r="197" spans="1:12" ht="44.25" customHeight="1" x14ac:dyDescent="0.2">
      <c r="A197" s="28">
        <v>189</v>
      </c>
      <c r="B197" s="14" t="s">
        <v>76</v>
      </c>
      <c r="C197" s="28">
        <v>901</v>
      </c>
      <c r="D197" s="15">
        <v>701</v>
      </c>
      <c r="E197" s="12" t="s">
        <v>152</v>
      </c>
      <c r="F197" s="17"/>
      <c r="G197" s="38"/>
      <c r="H197" s="38"/>
      <c r="I197" s="39">
        <f>SUM(I198:I198)</f>
        <v>28000</v>
      </c>
      <c r="J197" s="39">
        <f>SUM(J198:J198)</f>
        <v>28000</v>
      </c>
      <c r="K197" s="39">
        <f>SUM(K198)</f>
        <v>6800</v>
      </c>
      <c r="L197" s="39">
        <f>SUM(L198:L198)</f>
        <v>24.285714285714285</v>
      </c>
    </row>
    <row r="198" spans="1:12" ht="22.5" customHeight="1" x14ac:dyDescent="0.2">
      <c r="A198" s="28">
        <v>190</v>
      </c>
      <c r="B198" s="13" t="s">
        <v>289</v>
      </c>
      <c r="C198" s="30">
        <v>901</v>
      </c>
      <c r="D198" s="16">
        <v>701</v>
      </c>
      <c r="E198" s="17" t="s">
        <v>152</v>
      </c>
      <c r="F198" s="17" t="s">
        <v>290</v>
      </c>
      <c r="G198" s="38"/>
      <c r="H198" s="38"/>
      <c r="I198" s="40">
        <v>28000</v>
      </c>
      <c r="J198" s="40">
        <v>28000</v>
      </c>
      <c r="K198" s="40">
        <v>6800</v>
      </c>
      <c r="L198" s="40">
        <f>K198/J198*100</f>
        <v>24.285714285714285</v>
      </c>
    </row>
    <row r="199" spans="1:12" ht="58.5" customHeight="1" x14ac:dyDescent="0.2">
      <c r="A199" s="28">
        <v>191</v>
      </c>
      <c r="B199" s="14" t="s">
        <v>77</v>
      </c>
      <c r="C199" s="28">
        <v>901</v>
      </c>
      <c r="D199" s="15">
        <v>701</v>
      </c>
      <c r="E199" s="12" t="s">
        <v>153</v>
      </c>
      <c r="F199" s="17"/>
      <c r="G199" s="38"/>
      <c r="H199" s="38"/>
      <c r="I199" s="39">
        <f>SUM(I200+I202)</f>
        <v>22798</v>
      </c>
      <c r="J199" s="39">
        <f>SUM(J200+J202)</f>
        <v>22798</v>
      </c>
      <c r="K199" s="39">
        <f>SUM(K200+K202)</f>
        <v>5697</v>
      </c>
      <c r="L199" s="39">
        <f>K199/J199*100</f>
        <v>24.989034125800508</v>
      </c>
    </row>
    <row r="200" spans="1:12" ht="73.5" customHeight="1" x14ac:dyDescent="0.2">
      <c r="A200" s="28">
        <v>192</v>
      </c>
      <c r="B200" s="14" t="s">
        <v>78</v>
      </c>
      <c r="C200" s="28">
        <v>901</v>
      </c>
      <c r="D200" s="15">
        <v>701</v>
      </c>
      <c r="E200" s="12" t="s">
        <v>178</v>
      </c>
      <c r="F200" s="12"/>
      <c r="G200" s="41"/>
      <c r="H200" s="41"/>
      <c r="I200" s="39">
        <f>SUM(I201:I201)</f>
        <v>22439</v>
      </c>
      <c r="J200" s="39">
        <f>SUM(J201:J201)</f>
        <v>22439</v>
      </c>
      <c r="K200" s="39">
        <f>SUM(K201)</f>
        <v>5607</v>
      </c>
      <c r="L200" s="39">
        <f>SUM(L201:L201)</f>
        <v>24.987744551896252</v>
      </c>
    </row>
    <row r="201" spans="1:12" ht="18" customHeight="1" x14ac:dyDescent="0.2">
      <c r="A201" s="28">
        <v>193</v>
      </c>
      <c r="B201" s="13" t="s">
        <v>289</v>
      </c>
      <c r="C201" s="30">
        <v>901</v>
      </c>
      <c r="D201" s="16">
        <v>701</v>
      </c>
      <c r="E201" s="17" t="s">
        <v>178</v>
      </c>
      <c r="F201" s="17" t="s">
        <v>290</v>
      </c>
      <c r="G201" s="38"/>
      <c r="H201" s="38"/>
      <c r="I201" s="40">
        <v>22439</v>
      </c>
      <c r="J201" s="40">
        <v>22439</v>
      </c>
      <c r="K201" s="40">
        <v>5607</v>
      </c>
      <c r="L201" s="40">
        <f>K201/J201*100</f>
        <v>24.987744551896252</v>
      </c>
    </row>
    <row r="202" spans="1:12" ht="69" customHeight="1" x14ac:dyDescent="0.2">
      <c r="A202" s="28">
        <v>194</v>
      </c>
      <c r="B202" s="14" t="s">
        <v>79</v>
      </c>
      <c r="C202" s="28">
        <v>901</v>
      </c>
      <c r="D202" s="15">
        <v>701</v>
      </c>
      <c r="E202" s="12" t="s">
        <v>260</v>
      </c>
      <c r="F202" s="12"/>
      <c r="G202" s="41"/>
      <c r="H202" s="41"/>
      <c r="I202" s="39">
        <f>SUM(I203:I203)</f>
        <v>359</v>
      </c>
      <c r="J202" s="39">
        <f>SUM(J203:J203)</f>
        <v>359</v>
      </c>
      <c r="K202" s="39">
        <f>SUM(K203)</f>
        <v>90</v>
      </c>
      <c r="L202" s="39">
        <f>SUM(L203:L203)</f>
        <v>25.069637883008355</v>
      </c>
    </row>
    <row r="203" spans="1:12" ht="19.5" customHeight="1" x14ac:dyDescent="0.2">
      <c r="A203" s="28">
        <v>195</v>
      </c>
      <c r="B203" s="13" t="s">
        <v>289</v>
      </c>
      <c r="C203" s="30">
        <v>901</v>
      </c>
      <c r="D203" s="16">
        <v>701</v>
      </c>
      <c r="E203" s="17" t="s">
        <v>260</v>
      </c>
      <c r="F203" s="17" t="s">
        <v>290</v>
      </c>
      <c r="G203" s="38"/>
      <c r="H203" s="38"/>
      <c r="I203" s="40">
        <v>359</v>
      </c>
      <c r="J203" s="40">
        <v>359</v>
      </c>
      <c r="K203" s="40">
        <v>90</v>
      </c>
      <c r="L203" s="40">
        <f>K203/J203*100</f>
        <v>25.069637883008355</v>
      </c>
    </row>
    <row r="204" spans="1:12" ht="20.25" customHeight="1" x14ac:dyDescent="0.2">
      <c r="A204" s="28">
        <v>196</v>
      </c>
      <c r="B204" s="14" t="s">
        <v>21</v>
      </c>
      <c r="C204" s="28">
        <v>901</v>
      </c>
      <c r="D204" s="15">
        <v>702</v>
      </c>
      <c r="E204" s="12"/>
      <c r="F204" s="17"/>
      <c r="G204" s="38"/>
      <c r="H204" s="38"/>
      <c r="I204" s="39">
        <f>SUM(I205+I220)</f>
        <v>86871.7</v>
      </c>
      <c r="J204" s="39">
        <f>SUM(J205+J220)</f>
        <v>91690</v>
      </c>
      <c r="K204" s="39">
        <f>SUM(K205)</f>
        <v>25630.9</v>
      </c>
      <c r="L204" s="39">
        <f>K204/J204*100</f>
        <v>27.953866288581093</v>
      </c>
    </row>
    <row r="205" spans="1:12" ht="41.25" customHeight="1" x14ac:dyDescent="0.2">
      <c r="A205" s="28">
        <v>197</v>
      </c>
      <c r="B205" s="14" t="s">
        <v>335</v>
      </c>
      <c r="C205" s="28">
        <v>901</v>
      </c>
      <c r="D205" s="15">
        <v>702</v>
      </c>
      <c r="E205" s="12" t="s">
        <v>151</v>
      </c>
      <c r="F205" s="17"/>
      <c r="G205" s="38"/>
      <c r="H205" s="38"/>
      <c r="I205" s="39">
        <f>SUM(I206+I211+I216+I218)</f>
        <v>86871.7</v>
      </c>
      <c r="J205" s="39">
        <f>SUM(J206+J211+J216+J218)</f>
        <v>91690</v>
      </c>
      <c r="K205" s="39">
        <f>SUM(K206+K211+K216+K218)</f>
        <v>25630.9</v>
      </c>
      <c r="L205" s="39">
        <f>K205/J205*100</f>
        <v>27.953866288581093</v>
      </c>
    </row>
    <row r="206" spans="1:12" ht="25.5" x14ac:dyDescent="0.2">
      <c r="A206" s="28">
        <v>198</v>
      </c>
      <c r="B206" s="14" t="s">
        <v>261</v>
      </c>
      <c r="C206" s="28">
        <v>901</v>
      </c>
      <c r="D206" s="15">
        <v>702</v>
      </c>
      <c r="E206" s="12" t="s">
        <v>343</v>
      </c>
      <c r="F206" s="12"/>
      <c r="G206" s="38"/>
      <c r="H206" s="38"/>
      <c r="I206" s="39">
        <f>SUM(I207+I209)</f>
        <v>33500</v>
      </c>
      <c r="J206" s="39">
        <f>SUM(J207+J209)</f>
        <v>38351.300000000003</v>
      </c>
      <c r="K206" s="39">
        <f>SUM(K207+K209)</f>
        <v>12062.9</v>
      </c>
      <c r="L206" s="39">
        <f>K206/J206*100</f>
        <v>31.453692573654607</v>
      </c>
    </row>
    <row r="207" spans="1:12" ht="38.25" x14ac:dyDescent="0.2">
      <c r="A207" s="28">
        <v>199</v>
      </c>
      <c r="B207" s="14" t="s">
        <v>80</v>
      </c>
      <c r="C207" s="28">
        <v>901</v>
      </c>
      <c r="D207" s="15">
        <v>702</v>
      </c>
      <c r="E207" s="12" t="s">
        <v>262</v>
      </c>
      <c r="F207" s="12"/>
      <c r="G207" s="38"/>
      <c r="H207" s="38"/>
      <c r="I207" s="39">
        <f>SUM(I208:I208)</f>
        <v>33500</v>
      </c>
      <c r="J207" s="39">
        <f>SUM(J208:J208)</f>
        <v>33500</v>
      </c>
      <c r="K207" s="39">
        <f>SUM(K208)</f>
        <v>10850</v>
      </c>
      <c r="L207" s="39">
        <f>SUM(L208:L208)</f>
        <v>32.388059701492537</v>
      </c>
    </row>
    <row r="208" spans="1:12" ht="19.5" customHeight="1" x14ac:dyDescent="0.2">
      <c r="A208" s="28">
        <v>200</v>
      </c>
      <c r="B208" s="13" t="s">
        <v>289</v>
      </c>
      <c r="C208" s="30">
        <v>901</v>
      </c>
      <c r="D208" s="16">
        <v>702</v>
      </c>
      <c r="E208" s="17" t="s">
        <v>262</v>
      </c>
      <c r="F208" s="17" t="s">
        <v>290</v>
      </c>
      <c r="G208" s="38"/>
      <c r="H208" s="38"/>
      <c r="I208" s="40">
        <v>33500</v>
      </c>
      <c r="J208" s="40">
        <v>33500</v>
      </c>
      <c r="K208" s="40">
        <v>10850</v>
      </c>
      <c r="L208" s="40">
        <f>K208/J208*100</f>
        <v>32.388059701492537</v>
      </c>
    </row>
    <row r="209" spans="1:12" ht="42" customHeight="1" x14ac:dyDescent="0.2">
      <c r="A209" s="28">
        <v>201</v>
      </c>
      <c r="B209" s="97" t="s">
        <v>399</v>
      </c>
      <c r="C209" s="28">
        <v>901</v>
      </c>
      <c r="D209" s="15">
        <v>702</v>
      </c>
      <c r="E209" s="12" t="s">
        <v>400</v>
      </c>
      <c r="F209" s="12"/>
      <c r="G209" s="38"/>
      <c r="H209" s="38"/>
      <c r="I209" s="39">
        <f>SUM(I210)</f>
        <v>0</v>
      </c>
      <c r="J209" s="39">
        <f>SUM(J210)</f>
        <v>4851.3</v>
      </c>
      <c r="K209" s="39">
        <f>SUM(K210)</f>
        <v>1212.9000000000001</v>
      </c>
      <c r="L209" s="39">
        <f>SUM(L210)</f>
        <v>25.001545977366892</v>
      </c>
    </row>
    <row r="210" spans="1:12" ht="19.5" customHeight="1" x14ac:dyDescent="0.2">
      <c r="A210" s="28">
        <v>202</v>
      </c>
      <c r="B210" s="13" t="s">
        <v>289</v>
      </c>
      <c r="C210" s="30">
        <v>901</v>
      </c>
      <c r="D210" s="16">
        <v>702</v>
      </c>
      <c r="E210" s="17" t="s">
        <v>400</v>
      </c>
      <c r="F210" s="17" t="s">
        <v>290</v>
      </c>
      <c r="G210" s="38"/>
      <c r="H210" s="38"/>
      <c r="I210" s="40">
        <v>0</v>
      </c>
      <c r="J210" s="40">
        <v>4851.3</v>
      </c>
      <c r="K210" s="40">
        <v>1212.9000000000001</v>
      </c>
      <c r="L210" s="40">
        <f>K210/J210*100</f>
        <v>25.001545977366892</v>
      </c>
    </row>
    <row r="211" spans="1:12" ht="90" customHeight="1" x14ac:dyDescent="0.2">
      <c r="A211" s="28">
        <v>203</v>
      </c>
      <c r="B211" s="14" t="s">
        <v>263</v>
      </c>
      <c r="C211" s="28">
        <v>901</v>
      </c>
      <c r="D211" s="15">
        <v>702</v>
      </c>
      <c r="E211" s="12" t="s">
        <v>264</v>
      </c>
      <c r="F211" s="17"/>
      <c r="G211" s="38"/>
      <c r="H211" s="38"/>
      <c r="I211" s="39">
        <f>SUM(I212+I214)</f>
        <v>47675</v>
      </c>
      <c r="J211" s="39">
        <f>SUM(J212+J214)</f>
        <v>47675</v>
      </c>
      <c r="K211" s="39">
        <f>SUM(K212+K214)</f>
        <v>11919</v>
      </c>
      <c r="L211" s="39">
        <f>K211/J211*100</f>
        <v>25.000524383848976</v>
      </c>
    </row>
    <row r="212" spans="1:12" ht="68.25" customHeight="1" x14ac:dyDescent="0.2">
      <c r="A212" s="28">
        <v>204</v>
      </c>
      <c r="B212" s="14" t="s">
        <v>82</v>
      </c>
      <c r="C212" s="28">
        <v>901</v>
      </c>
      <c r="D212" s="15">
        <v>702</v>
      </c>
      <c r="E212" s="12" t="s">
        <v>265</v>
      </c>
      <c r="F212" s="12"/>
      <c r="G212" s="41"/>
      <c r="H212" s="41"/>
      <c r="I212" s="39">
        <f>SUM(I213:I213)</f>
        <v>45589</v>
      </c>
      <c r="J212" s="39">
        <f>SUM(J213:J213)</f>
        <v>45589</v>
      </c>
      <c r="K212" s="39">
        <f>SUM(K213)</f>
        <v>11397</v>
      </c>
      <c r="L212" s="39">
        <f>SUM(L213:L213)</f>
        <v>24.999451622101823</v>
      </c>
    </row>
    <row r="213" spans="1:12" ht="18.75" customHeight="1" x14ac:dyDescent="0.2">
      <c r="A213" s="28">
        <v>205</v>
      </c>
      <c r="B213" s="13" t="s">
        <v>289</v>
      </c>
      <c r="C213" s="30">
        <v>901</v>
      </c>
      <c r="D213" s="16">
        <v>702</v>
      </c>
      <c r="E213" s="17" t="s">
        <v>265</v>
      </c>
      <c r="F213" s="17" t="s">
        <v>290</v>
      </c>
      <c r="G213" s="38"/>
      <c r="H213" s="38"/>
      <c r="I213" s="40">
        <v>45589</v>
      </c>
      <c r="J213" s="40">
        <v>45589</v>
      </c>
      <c r="K213" s="40">
        <v>11397</v>
      </c>
      <c r="L213" s="40">
        <f>K213/J213*100</f>
        <v>24.999451622101823</v>
      </c>
    </row>
    <row r="214" spans="1:12" ht="105.75" customHeight="1" x14ac:dyDescent="0.2">
      <c r="A214" s="28">
        <v>206</v>
      </c>
      <c r="B214" s="42" t="s">
        <v>206</v>
      </c>
      <c r="C214" s="28">
        <v>901</v>
      </c>
      <c r="D214" s="15">
        <v>702</v>
      </c>
      <c r="E214" s="12" t="s">
        <v>266</v>
      </c>
      <c r="F214" s="12"/>
      <c r="G214" s="41"/>
      <c r="H214" s="41"/>
      <c r="I214" s="39">
        <f>SUM(I215:I215)</f>
        <v>2086</v>
      </c>
      <c r="J214" s="39">
        <f>SUM(J215:J215)</f>
        <v>2086</v>
      </c>
      <c r="K214" s="39">
        <f>SUM(K215)</f>
        <v>522</v>
      </c>
      <c r="L214" s="39">
        <f>SUM(L215:L215)</f>
        <v>25.023969319271334</v>
      </c>
    </row>
    <row r="215" spans="1:12" ht="21.75" customHeight="1" x14ac:dyDescent="0.2">
      <c r="A215" s="28">
        <v>207</v>
      </c>
      <c r="B215" s="13" t="s">
        <v>289</v>
      </c>
      <c r="C215" s="30">
        <v>901</v>
      </c>
      <c r="D215" s="16">
        <v>702</v>
      </c>
      <c r="E215" s="17" t="s">
        <v>266</v>
      </c>
      <c r="F215" s="17" t="s">
        <v>290</v>
      </c>
      <c r="G215" s="38"/>
      <c r="H215" s="38"/>
      <c r="I215" s="40">
        <v>2086</v>
      </c>
      <c r="J215" s="40">
        <v>2086</v>
      </c>
      <c r="K215" s="40">
        <v>522</v>
      </c>
      <c r="L215" s="40">
        <f>K215/J215*100</f>
        <v>25.023969319271334</v>
      </c>
    </row>
    <row r="216" spans="1:12" ht="45" customHeight="1" x14ac:dyDescent="0.2">
      <c r="A216" s="28">
        <v>208</v>
      </c>
      <c r="B216" s="14" t="s">
        <v>391</v>
      </c>
      <c r="C216" s="28">
        <v>901</v>
      </c>
      <c r="D216" s="15">
        <v>702</v>
      </c>
      <c r="E216" s="12" t="s">
        <v>393</v>
      </c>
      <c r="F216" s="17"/>
      <c r="G216" s="38"/>
      <c r="H216" s="38"/>
      <c r="I216" s="39">
        <f>SUM(I217)</f>
        <v>2856</v>
      </c>
      <c r="J216" s="39">
        <f>SUM(J217)</f>
        <v>2823</v>
      </c>
      <c r="K216" s="39">
        <f>SUM(K217)</f>
        <v>857</v>
      </c>
      <c r="L216" s="39">
        <f>SUM(L217)</f>
        <v>30.357775416223877</v>
      </c>
    </row>
    <row r="217" spans="1:12" ht="21.75" customHeight="1" x14ac:dyDescent="0.2">
      <c r="A217" s="28">
        <v>209</v>
      </c>
      <c r="B217" s="13" t="s">
        <v>289</v>
      </c>
      <c r="C217" s="30">
        <v>901</v>
      </c>
      <c r="D217" s="16">
        <v>702</v>
      </c>
      <c r="E217" s="17" t="s">
        <v>393</v>
      </c>
      <c r="F217" s="17" t="s">
        <v>290</v>
      </c>
      <c r="G217" s="38"/>
      <c r="H217" s="38"/>
      <c r="I217" s="40">
        <v>2856</v>
      </c>
      <c r="J217" s="40">
        <f>2856-33</f>
        <v>2823</v>
      </c>
      <c r="K217" s="40">
        <v>857</v>
      </c>
      <c r="L217" s="40">
        <f>K217/J217*100</f>
        <v>30.357775416223877</v>
      </c>
    </row>
    <row r="218" spans="1:12" ht="45.75" customHeight="1" x14ac:dyDescent="0.2">
      <c r="A218" s="28">
        <v>210</v>
      </c>
      <c r="B218" s="51" t="s">
        <v>392</v>
      </c>
      <c r="C218" s="28">
        <v>901</v>
      </c>
      <c r="D218" s="15">
        <v>702</v>
      </c>
      <c r="E218" s="28" t="s">
        <v>394</v>
      </c>
      <c r="F218" s="12"/>
      <c r="G218" s="38"/>
      <c r="H218" s="38"/>
      <c r="I218" s="39">
        <f>SUM(I219)</f>
        <v>2840.7</v>
      </c>
      <c r="J218" s="39">
        <f>SUM(J219)</f>
        <v>2840.7</v>
      </c>
      <c r="K218" s="39">
        <f>SUM(K219)</f>
        <v>792</v>
      </c>
      <c r="L218" s="39">
        <f>SUM(L219)</f>
        <v>27.880452001267297</v>
      </c>
    </row>
    <row r="219" spans="1:12" ht="21.75" customHeight="1" x14ac:dyDescent="0.2">
      <c r="A219" s="28">
        <v>211</v>
      </c>
      <c r="B219" s="13" t="s">
        <v>289</v>
      </c>
      <c r="C219" s="30">
        <v>901</v>
      </c>
      <c r="D219" s="16">
        <v>702</v>
      </c>
      <c r="E219" s="38" t="s">
        <v>394</v>
      </c>
      <c r="F219" s="17" t="s">
        <v>290</v>
      </c>
      <c r="G219" s="38"/>
      <c r="H219" s="38"/>
      <c r="I219" s="40">
        <v>2840.7</v>
      </c>
      <c r="J219" s="40">
        <v>2840.7</v>
      </c>
      <c r="K219" s="40">
        <v>792</v>
      </c>
      <c r="L219" s="40">
        <f>K219/J219*100</f>
        <v>27.880452001267297</v>
      </c>
    </row>
    <row r="220" spans="1:12" ht="69" customHeight="1" x14ac:dyDescent="0.2">
      <c r="A220" s="28">
        <v>212</v>
      </c>
      <c r="B220" s="14" t="s">
        <v>194</v>
      </c>
      <c r="C220" s="28">
        <v>901</v>
      </c>
      <c r="D220" s="15">
        <v>702</v>
      </c>
      <c r="E220" s="12" t="s">
        <v>195</v>
      </c>
      <c r="F220" s="17"/>
      <c r="G220" s="38"/>
      <c r="H220" s="38"/>
      <c r="I220" s="39">
        <v>0</v>
      </c>
      <c r="J220" s="39">
        <v>0</v>
      </c>
      <c r="K220" s="39">
        <v>0</v>
      </c>
      <c r="L220" s="39">
        <v>0</v>
      </c>
    </row>
    <row r="221" spans="1:12" ht="24" customHeight="1" x14ac:dyDescent="0.2">
      <c r="A221" s="28">
        <v>213</v>
      </c>
      <c r="B221" s="14" t="s">
        <v>196</v>
      </c>
      <c r="C221" s="28">
        <v>901</v>
      </c>
      <c r="D221" s="15">
        <v>703</v>
      </c>
      <c r="E221" s="12"/>
      <c r="F221" s="12"/>
      <c r="G221" s="41"/>
      <c r="H221" s="41"/>
      <c r="I221" s="39">
        <f t="shared" ref="I221:L222" si="20">SUM(I222)</f>
        <v>9000</v>
      </c>
      <c r="J221" s="39">
        <f t="shared" si="20"/>
        <v>9000</v>
      </c>
      <c r="K221" s="39">
        <f t="shared" si="20"/>
        <v>2850</v>
      </c>
      <c r="L221" s="39">
        <f t="shared" si="20"/>
        <v>31.666666666666664</v>
      </c>
    </row>
    <row r="222" spans="1:12" ht="39" customHeight="1" x14ac:dyDescent="0.2">
      <c r="A222" s="28">
        <v>214</v>
      </c>
      <c r="B222" s="14" t="s">
        <v>335</v>
      </c>
      <c r="C222" s="28">
        <v>901</v>
      </c>
      <c r="D222" s="15">
        <v>703</v>
      </c>
      <c r="E222" s="12" t="s">
        <v>151</v>
      </c>
      <c r="F222" s="17"/>
      <c r="G222" s="38"/>
      <c r="H222" s="38"/>
      <c r="I222" s="39">
        <f t="shared" si="20"/>
        <v>9000</v>
      </c>
      <c r="J222" s="39">
        <f t="shared" si="20"/>
        <v>9000</v>
      </c>
      <c r="K222" s="39">
        <f t="shared" si="20"/>
        <v>2850</v>
      </c>
      <c r="L222" s="39">
        <f t="shared" si="20"/>
        <v>31.666666666666664</v>
      </c>
    </row>
    <row r="223" spans="1:12" ht="29.25" customHeight="1" x14ac:dyDescent="0.2">
      <c r="A223" s="28">
        <v>215</v>
      </c>
      <c r="B223" s="14" t="s">
        <v>267</v>
      </c>
      <c r="C223" s="28">
        <v>901</v>
      </c>
      <c r="D223" s="15">
        <v>703</v>
      </c>
      <c r="E223" s="12" t="s">
        <v>373</v>
      </c>
      <c r="F223" s="12"/>
      <c r="G223" s="38"/>
      <c r="H223" s="38"/>
      <c r="I223" s="39">
        <f>I224</f>
        <v>9000</v>
      </c>
      <c r="J223" s="39">
        <f>J224</f>
        <v>9000</v>
      </c>
      <c r="K223" s="39">
        <f>SUM(K224)</f>
        <v>2850</v>
      </c>
      <c r="L223" s="39">
        <f>L224</f>
        <v>31.666666666666664</v>
      </c>
    </row>
    <row r="224" spans="1:12" ht="29.25" customHeight="1" x14ac:dyDescent="0.2">
      <c r="A224" s="28">
        <v>216</v>
      </c>
      <c r="B224" s="14" t="s">
        <v>81</v>
      </c>
      <c r="C224" s="28">
        <v>901</v>
      </c>
      <c r="D224" s="15">
        <v>703</v>
      </c>
      <c r="E224" s="12" t="s">
        <v>268</v>
      </c>
      <c r="F224" s="12"/>
      <c r="G224" s="38"/>
      <c r="H224" s="38"/>
      <c r="I224" s="39">
        <f>SUM(I225:I225)</f>
        <v>9000</v>
      </c>
      <c r="J224" s="39">
        <f>SUM(J225:J225)</f>
        <v>9000</v>
      </c>
      <c r="K224" s="39">
        <f>SUM(K225)</f>
        <v>2850</v>
      </c>
      <c r="L224" s="39">
        <f>SUM(L225:L225)</f>
        <v>31.666666666666664</v>
      </c>
    </row>
    <row r="225" spans="1:12" ht="19.5" customHeight="1" x14ac:dyDescent="0.2">
      <c r="A225" s="28">
        <v>217</v>
      </c>
      <c r="B225" s="13" t="s">
        <v>289</v>
      </c>
      <c r="C225" s="30">
        <v>901</v>
      </c>
      <c r="D225" s="16">
        <v>703</v>
      </c>
      <c r="E225" s="17" t="s">
        <v>268</v>
      </c>
      <c r="F225" s="17" t="s">
        <v>290</v>
      </c>
      <c r="G225" s="38"/>
      <c r="H225" s="38"/>
      <c r="I225" s="40">
        <v>9000</v>
      </c>
      <c r="J225" s="40">
        <v>9000</v>
      </c>
      <c r="K225" s="40">
        <v>2850</v>
      </c>
      <c r="L225" s="40">
        <f>K225/J225*100</f>
        <v>31.666666666666664</v>
      </c>
    </row>
    <row r="226" spans="1:12" ht="19.5" customHeight="1" x14ac:dyDescent="0.2">
      <c r="A226" s="28">
        <v>218</v>
      </c>
      <c r="B226" s="14" t="s">
        <v>225</v>
      </c>
      <c r="C226" s="28">
        <v>901</v>
      </c>
      <c r="D226" s="15">
        <v>707</v>
      </c>
      <c r="E226" s="12"/>
      <c r="F226" s="17"/>
      <c r="G226" s="38"/>
      <c r="H226" s="38"/>
      <c r="I226" s="39">
        <f>SUM(I227+I232+I245+I250)</f>
        <v>3899</v>
      </c>
      <c r="J226" s="39">
        <f>SUM(J227+J232+J245+J250)</f>
        <v>3867.3999999999996</v>
      </c>
      <c r="K226" s="39">
        <f>SUM(K227+K232+K245+K250)</f>
        <v>0</v>
      </c>
      <c r="L226" s="39">
        <f>K226/J226*100</f>
        <v>0</v>
      </c>
    </row>
    <row r="227" spans="1:12" ht="45.75" customHeight="1" x14ac:dyDescent="0.2">
      <c r="A227" s="28">
        <v>219</v>
      </c>
      <c r="B227" s="71" t="s">
        <v>330</v>
      </c>
      <c r="C227" s="28">
        <v>901</v>
      </c>
      <c r="D227" s="15">
        <v>707</v>
      </c>
      <c r="E227" s="12" t="s">
        <v>127</v>
      </c>
      <c r="F227" s="12"/>
      <c r="G227" s="38"/>
      <c r="H227" s="38"/>
      <c r="I227" s="39">
        <f>SUM(I228+I230)</f>
        <v>81</v>
      </c>
      <c r="J227" s="39">
        <f>SUM(J228+J230)</f>
        <v>81</v>
      </c>
      <c r="K227" s="39">
        <f>SUM(K228+K230)</f>
        <v>0</v>
      </c>
      <c r="L227" s="39">
        <f>K227/J227*100</f>
        <v>0</v>
      </c>
    </row>
    <row r="228" spans="1:12" ht="104.25" customHeight="1" x14ac:dyDescent="0.2">
      <c r="A228" s="28">
        <v>220</v>
      </c>
      <c r="B228" s="51" t="s">
        <v>374</v>
      </c>
      <c r="C228" s="28">
        <v>901</v>
      </c>
      <c r="D228" s="15">
        <v>707</v>
      </c>
      <c r="E228" s="12" t="s">
        <v>154</v>
      </c>
      <c r="F228" s="12"/>
      <c r="G228" s="38"/>
      <c r="H228" s="38"/>
      <c r="I228" s="39">
        <f>SUM(I229:I229)</f>
        <v>29.2</v>
      </c>
      <c r="J228" s="39">
        <f>SUM(J229:J229)</f>
        <v>29.2</v>
      </c>
      <c r="K228" s="39">
        <f>SUM(K229)</f>
        <v>0</v>
      </c>
      <c r="L228" s="39">
        <f>SUM(L229:L229)</f>
        <v>0</v>
      </c>
    </row>
    <row r="229" spans="1:12" ht="31.5" customHeight="1" x14ac:dyDescent="0.2">
      <c r="A229" s="28">
        <v>221</v>
      </c>
      <c r="B229" s="13" t="s">
        <v>179</v>
      </c>
      <c r="C229" s="30">
        <v>901</v>
      </c>
      <c r="D229" s="16">
        <v>707</v>
      </c>
      <c r="E229" s="17" t="s">
        <v>154</v>
      </c>
      <c r="F229" s="17" t="s">
        <v>62</v>
      </c>
      <c r="G229" s="38"/>
      <c r="H229" s="38"/>
      <c r="I229" s="40">
        <v>29.2</v>
      </c>
      <c r="J229" s="40">
        <v>29.2</v>
      </c>
      <c r="K229" s="40">
        <v>0</v>
      </c>
      <c r="L229" s="40">
        <f>K229/J229*100</f>
        <v>0</v>
      </c>
    </row>
    <row r="230" spans="1:12" ht="63" customHeight="1" x14ac:dyDescent="0.2">
      <c r="A230" s="28">
        <v>222</v>
      </c>
      <c r="B230" s="52" t="s">
        <v>375</v>
      </c>
      <c r="C230" s="28">
        <v>901</v>
      </c>
      <c r="D230" s="15">
        <v>707</v>
      </c>
      <c r="E230" s="12" t="s">
        <v>376</v>
      </c>
      <c r="F230" s="12"/>
      <c r="G230" s="38"/>
      <c r="H230" s="38"/>
      <c r="I230" s="39">
        <f>SUM(I231)</f>
        <v>51.8</v>
      </c>
      <c r="J230" s="39">
        <f>SUM(J231)</f>
        <v>51.8</v>
      </c>
      <c r="K230" s="39">
        <f>SUM(K231)</f>
        <v>0</v>
      </c>
      <c r="L230" s="39">
        <f>SUM(L231)</f>
        <v>0</v>
      </c>
    </row>
    <row r="231" spans="1:12" ht="31.5" customHeight="1" x14ac:dyDescent="0.2">
      <c r="A231" s="28">
        <v>223</v>
      </c>
      <c r="B231" s="13" t="s">
        <v>179</v>
      </c>
      <c r="C231" s="30">
        <v>901</v>
      </c>
      <c r="D231" s="16">
        <v>707</v>
      </c>
      <c r="E231" s="17" t="s">
        <v>376</v>
      </c>
      <c r="F231" s="17" t="s">
        <v>62</v>
      </c>
      <c r="G231" s="38"/>
      <c r="H231" s="38"/>
      <c r="I231" s="40">
        <v>51.8</v>
      </c>
      <c r="J231" s="40">
        <v>51.8</v>
      </c>
      <c r="K231" s="40">
        <v>0</v>
      </c>
      <c r="L231" s="40">
        <f t="shared" ref="L231:L241" si="21">K231/J231*100</f>
        <v>0</v>
      </c>
    </row>
    <row r="232" spans="1:12" ht="39.75" customHeight="1" x14ac:dyDescent="0.2">
      <c r="A232" s="28">
        <v>224</v>
      </c>
      <c r="B232" s="14" t="s">
        <v>335</v>
      </c>
      <c r="C232" s="28">
        <v>901</v>
      </c>
      <c r="D232" s="15">
        <v>707</v>
      </c>
      <c r="E232" s="12" t="s">
        <v>151</v>
      </c>
      <c r="F232" s="12"/>
      <c r="G232" s="38"/>
      <c r="H232" s="38"/>
      <c r="I232" s="39">
        <f>SUM(I233+I242)</f>
        <v>3769.7</v>
      </c>
      <c r="J232" s="39">
        <f>SUM(J233+J242)</f>
        <v>3743.0999999999995</v>
      </c>
      <c r="K232" s="39">
        <f>SUM(K233+K242)</f>
        <v>0</v>
      </c>
      <c r="L232" s="39">
        <f t="shared" si="21"/>
        <v>0</v>
      </c>
    </row>
    <row r="233" spans="1:12" ht="36" customHeight="1" x14ac:dyDescent="0.2">
      <c r="A233" s="28">
        <v>225</v>
      </c>
      <c r="B233" s="51" t="s">
        <v>219</v>
      </c>
      <c r="C233" s="28">
        <v>901</v>
      </c>
      <c r="D233" s="15">
        <v>707</v>
      </c>
      <c r="E233" s="12" t="s">
        <v>270</v>
      </c>
      <c r="F233" s="12"/>
      <c r="G233" s="38"/>
      <c r="H233" s="38"/>
      <c r="I233" s="39">
        <f>SUM(I234+I236+I239)</f>
        <v>3739.3999999999996</v>
      </c>
      <c r="J233" s="39">
        <f>SUM(J234+J236+J239)</f>
        <v>3743.0999999999995</v>
      </c>
      <c r="K233" s="39">
        <f>SUM(K234+K236+K239)</f>
        <v>0</v>
      </c>
      <c r="L233" s="39">
        <f t="shared" si="21"/>
        <v>0</v>
      </c>
    </row>
    <row r="234" spans="1:12" ht="69" customHeight="1" x14ac:dyDescent="0.2">
      <c r="A234" s="28">
        <v>226</v>
      </c>
      <c r="B234" s="42" t="s">
        <v>269</v>
      </c>
      <c r="C234" s="28">
        <v>901</v>
      </c>
      <c r="D234" s="15">
        <v>707</v>
      </c>
      <c r="E234" s="12" t="s">
        <v>271</v>
      </c>
      <c r="F234" s="12"/>
      <c r="G234" s="41"/>
      <c r="H234" s="41"/>
      <c r="I234" s="39">
        <f>SUM(I235:I235)</f>
        <v>178.1</v>
      </c>
      <c r="J234" s="39">
        <f>SUM(J235:J235)</f>
        <v>181.79999999999998</v>
      </c>
      <c r="K234" s="39">
        <f>SUM(K235)</f>
        <v>0</v>
      </c>
      <c r="L234" s="39">
        <f t="shared" si="21"/>
        <v>0</v>
      </c>
    </row>
    <row r="235" spans="1:12" ht="20.25" customHeight="1" x14ac:dyDescent="0.2">
      <c r="A235" s="28">
        <v>227</v>
      </c>
      <c r="B235" s="13" t="s">
        <v>289</v>
      </c>
      <c r="C235" s="30">
        <v>901</v>
      </c>
      <c r="D235" s="16">
        <v>707</v>
      </c>
      <c r="E235" s="17" t="s">
        <v>271</v>
      </c>
      <c r="F235" s="17" t="s">
        <v>290</v>
      </c>
      <c r="G235" s="38"/>
      <c r="H235" s="38"/>
      <c r="I235" s="40">
        <v>178.1</v>
      </c>
      <c r="J235" s="40">
        <f>178.1+3.7</f>
        <v>181.79999999999998</v>
      </c>
      <c r="K235" s="40">
        <v>0</v>
      </c>
      <c r="L235" s="40">
        <f t="shared" si="21"/>
        <v>0</v>
      </c>
    </row>
    <row r="236" spans="1:12" ht="42" customHeight="1" x14ac:dyDescent="0.2">
      <c r="A236" s="28">
        <v>228</v>
      </c>
      <c r="B236" s="14" t="s">
        <v>389</v>
      </c>
      <c r="C236" s="28">
        <v>901</v>
      </c>
      <c r="D236" s="15">
        <v>707</v>
      </c>
      <c r="E236" s="12" t="s">
        <v>390</v>
      </c>
      <c r="F236" s="12"/>
      <c r="G236" s="38"/>
      <c r="H236" s="38"/>
      <c r="I236" s="39">
        <f>SUM(I237:I238)</f>
        <v>1677.1999999999998</v>
      </c>
      <c r="J236" s="39">
        <f>SUM(J237:J238)</f>
        <v>1677.1999999999998</v>
      </c>
      <c r="K236" s="39">
        <f>SUM(K237:K238)</f>
        <v>0</v>
      </c>
      <c r="L236" s="39">
        <f t="shared" si="21"/>
        <v>0</v>
      </c>
    </row>
    <row r="237" spans="1:12" ht="30.75" customHeight="1" x14ac:dyDescent="0.2">
      <c r="A237" s="28">
        <v>229</v>
      </c>
      <c r="B237" s="13" t="s">
        <v>179</v>
      </c>
      <c r="C237" s="30">
        <v>901</v>
      </c>
      <c r="D237" s="16">
        <v>707</v>
      </c>
      <c r="E237" s="17" t="s">
        <v>390</v>
      </c>
      <c r="F237" s="17" t="s">
        <v>62</v>
      </c>
      <c r="G237" s="38"/>
      <c r="H237" s="38"/>
      <c r="I237" s="40">
        <v>916.3</v>
      </c>
      <c r="J237" s="40">
        <v>916.3</v>
      </c>
      <c r="K237" s="40">
        <v>0</v>
      </c>
      <c r="L237" s="40">
        <f t="shared" si="21"/>
        <v>0</v>
      </c>
    </row>
    <row r="238" spans="1:12" ht="24.75" customHeight="1" x14ac:dyDescent="0.2">
      <c r="A238" s="28">
        <v>230</v>
      </c>
      <c r="B238" s="13" t="s">
        <v>289</v>
      </c>
      <c r="C238" s="30">
        <v>901</v>
      </c>
      <c r="D238" s="16">
        <v>707</v>
      </c>
      <c r="E238" s="17" t="s">
        <v>390</v>
      </c>
      <c r="F238" s="17" t="s">
        <v>290</v>
      </c>
      <c r="G238" s="38"/>
      <c r="H238" s="38"/>
      <c r="I238" s="40">
        <v>760.9</v>
      </c>
      <c r="J238" s="40">
        <v>760.9</v>
      </c>
      <c r="K238" s="40">
        <v>0</v>
      </c>
      <c r="L238" s="40">
        <f t="shared" si="21"/>
        <v>0</v>
      </c>
    </row>
    <row r="239" spans="1:12" ht="40.5" customHeight="1" x14ac:dyDescent="0.2">
      <c r="A239" s="28">
        <v>231</v>
      </c>
      <c r="B239" s="71" t="s">
        <v>339</v>
      </c>
      <c r="C239" s="72">
        <v>901</v>
      </c>
      <c r="D239" s="73">
        <v>707</v>
      </c>
      <c r="E239" s="74" t="s">
        <v>340</v>
      </c>
      <c r="F239" s="74"/>
      <c r="G239" s="75"/>
      <c r="H239" s="75"/>
      <c r="I239" s="76">
        <f>SUM(I240:I241)</f>
        <v>1884.1</v>
      </c>
      <c r="J239" s="76">
        <f>SUM(J240:J241)</f>
        <v>1884.1</v>
      </c>
      <c r="K239" s="76">
        <f>SUM(K240:K241)</f>
        <v>0</v>
      </c>
      <c r="L239" s="76">
        <f t="shared" si="21"/>
        <v>0</v>
      </c>
    </row>
    <row r="240" spans="1:12" ht="29.25" customHeight="1" x14ac:dyDescent="0.2">
      <c r="A240" s="28">
        <v>232</v>
      </c>
      <c r="B240" s="77" t="s">
        <v>179</v>
      </c>
      <c r="C240" s="78">
        <v>901</v>
      </c>
      <c r="D240" s="79">
        <v>707</v>
      </c>
      <c r="E240" s="80" t="s">
        <v>340</v>
      </c>
      <c r="F240" s="80" t="s">
        <v>62</v>
      </c>
      <c r="G240" s="75"/>
      <c r="H240" s="75"/>
      <c r="I240" s="82">
        <v>936.9</v>
      </c>
      <c r="J240" s="82">
        <v>936.9</v>
      </c>
      <c r="K240" s="82">
        <v>0</v>
      </c>
      <c r="L240" s="82">
        <f t="shared" si="21"/>
        <v>0</v>
      </c>
    </row>
    <row r="241" spans="1:12" ht="20.25" customHeight="1" x14ac:dyDescent="0.2">
      <c r="A241" s="28">
        <v>233</v>
      </c>
      <c r="B241" s="77" t="s">
        <v>289</v>
      </c>
      <c r="C241" s="78">
        <v>901</v>
      </c>
      <c r="D241" s="79">
        <v>707</v>
      </c>
      <c r="E241" s="80" t="s">
        <v>340</v>
      </c>
      <c r="F241" s="80" t="s">
        <v>290</v>
      </c>
      <c r="G241" s="75"/>
      <c r="H241" s="75"/>
      <c r="I241" s="82">
        <v>947.2</v>
      </c>
      <c r="J241" s="82">
        <v>947.2</v>
      </c>
      <c r="K241" s="82">
        <v>0</v>
      </c>
      <c r="L241" s="82">
        <f t="shared" si="21"/>
        <v>0</v>
      </c>
    </row>
    <row r="242" spans="1:12" ht="55.5" customHeight="1" x14ac:dyDescent="0.2">
      <c r="A242" s="28">
        <v>234</v>
      </c>
      <c r="B242" s="71" t="s">
        <v>377</v>
      </c>
      <c r="C242" s="72">
        <v>901</v>
      </c>
      <c r="D242" s="73">
        <v>707</v>
      </c>
      <c r="E242" s="74" t="s">
        <v>338</v>
      </c>
      <c r="F242" s="12"/>
      <c r="G242" s="41"/>
      <c r="H242" s="41"/>
      <c r="I242" s="39">
        <f t="shared" ref="I242:L243" si="22">SUM(I243)</f>
        <v>30.3</v>
      </c>
      <c r="J242" s="39">
        <f t="shared" si="22"/>
        <v>0</v>
      </c>
      <c r="K242" s="39">
        <f t="shared" si="22"/>
        <v>0</v>
      </c>
      <c r="L242" s="39">
        <f t="shared" si="22"/>
        <v>0</v>
      </c>
    </row>
    <row r="243" spans="1:12" ht="45.75" customHeight="1" x14ac:dyDescent="0.2">
      <c r="A243" s="28">
        <v>235</v>
      </c>
      <c r="B243" s="91" t="s">
        <v>336</v>
      </c>
      <c r="C243" s="72">
        <v>901</v>
      </c>
      <c r="D243" s="73">
        <v>707</v>
      </c>
      <c r="E243" s="74" t="s">
        <v>337</v>
      </c>
      <c r="F243" s="74"/>
      <c r="G243" s="81"/>
      <c r="H243" s="81"/>
      <c r="I243" s="76">
        <f t="shared" si="22"/>
        <v>30.3</v>
      </c>
      <c r="J243" s="76">
        <f t="shared" si="22"/>
        <v>0</v>
      </c>
      <c r="K243" s="76">
        <f t="shared" si="22"/>
        <v>0</v>
      </c>
      <c r="L243" s="76">
        <f t="shared" si="22"/>
        <v>0</v>
      </c>
    </row>
    <row r="244" spans="1:12" ht="31.5" customHeight="1" x14ac:dyDescent="0.2">
      <c r="A244" s="28">
        <v>236</v>
      </c>
      <c r="B244" s="77" t="s">
        <v>179</v>
      </c>
      <c r="C244" s="78">
        <v>901</v>
      </c>
      <c r="D244" s="79">
        <v>707</v>
      </c>
      <c r="E244" s="80" t="s">
        <v>337</v>
      </c>
      <c r="F244" s="80" t="s">
        <v>62</v>
      </c>
      <c r="G244" s="81"/>
      <c r="H244" s="81"/>
      <c r="I244" s="82">
        <v>30.3</v>
      </c>
      <c r="J244" s="82">
        <f>30.3-30.3</f>
        <v>0</v>
      </c>
      <c r="K244" s="82">
        <v>0</v>
      </c>
      <c r="L244" s="82">
        <f>30.3-30.3</f>
        <v>0</v>
      </c>
    </row>
    <row r="245" spans="1:12" ht="41.25" customHeight="1" x14ac:dyDescent="0.2">
      <c r="A245" s="28">
        <v>237</v>
      </c>
      <c r="B245" s="14" t="s">
        <v>378</v>
      </c>
      <c r="C245" s="28">
        <v>901</v>
      </c>
      <c r="D245" s="15">
        <v>707</v>
      </c>
      <c r="E245" s="12" t="s">
        <v>307</v>
      </c>
      <c r="F245" s="12"/>
      <c r="G245" s="41"/>
      <c r="H245" s="41"/>
      <c r="I245" s="39">
        <f>SUM(I246+I248)</f>
        <v>33.299999999999997</v>
      </c>
      <c r="J245" s="39">
        <f>SUM(J246+J248)</f>
        <v>28.3</v>
      </c>
      <c r="K245" s="39">
        <f>SUM(K246+K248)</f>
        <v>0</v>
      </c>
      <c r="L245" s="39">
        <f>K245/J245*100</f>
        <v>0</v>
      </c>
    </row>
    <row r="246" spans="1:12" ht="44.25" customHeight="1" x14ac:dyDescent="0.2">
      <c r="A246" s="28">
        <v>238</v>
      </c>
      <c r="B246" s="14" t="s">
        <v>200</v>
      </c>
      <c r="C246" s="28">
        <v>901</v>
      </c>
      <c r="D246" s="15">
        <v>707</v>
      </c>
      <c r="E246" s="12" t="s">
        <v>202</v>
      </c>
      <c r="F246" s="12"/>
      <c r="G246" s="41"/>
      <c r="H246" s="41"/>
      <c r="I246" s="39">
        <f>SUM(I247)</f>
        <v>13.5</v>
      </c>
      <c r="J246" s="39">
        <f>SUM(J247)</f>
        <v>13.5</v>
      </c>
      <c r="K246" s="39">
        <f>SUM(K247)</f>
        <v>0</v>
      </c>
      <c r="L246" s="39">
        <f>SUM(L247)</f>
        <v>0</v>
      </c>
    </row>
    <row r="247" spans="1:12" ht="31.5" customHeight="1" x14ac:dyDescent="0.2">
      <c r="A247" s="28">
        <v>239</v>
      </c>
      <c r="B247" s="13" t="s">
        <v>179</v>
      </c>
      <c r="C247" s="30">
        <v>901</v>
      </c>
      <c r="D247" s="16">
        <v>707</v>
      </c>
      <c r="E247" s="17" t="s">
        <v>202</v>
      </c>
      <c r="F247" s="17" t="s">
        <v>62</v>
      </c>
      <c r="G247" s="38"/>
      <c r="H247" s="38"/>
      <c r="I247" s="40">
        <v>13.5</v>
      </c>
      <c r="J247" s="40">
        <v>13.5</v>
      </c>
      <c r="K247" s="40">
        <v>0</v>
      </c>
      <c r="L247" s="40">
        <f>K247/J247*100</f>
        <v>0</v>
      </c>
    </row>
    <row r="248" spans="1:12" ht="36" customHeight="1" x14ac:dyDescent="0.2">
      <c r="A248" s="28">
        <v>240</v>
      </c>
      <c r="B248" s="14" t="s">
        <v>201</v>
      </c>
      <c r="C248" s="28">
        <v>901</v>
      </c>
      <c r="D248" s="15">
        <v>707</v>
      </c>
      <c r="E248" s="12" t="s">
        <v>203</v>
      </c>
      <c r="F248" s="12"/>
      <c r="G248" s="41"/>
      <c r="H248" s="41"/>
      <c r="I248" s="39">
        <f>SUM(I249)</f>
        <v>19.8</v>
      </c>
      <c r="J248" s="39">
        <f>SUM(J249)</f>
        <v>14.8</v>
      </c>
      <c r="K248" s="39">
        <f>SUM(K249)</f>
        <v>0</v>
      </c>
      <c r="L248" s="39">
        <f>SUM(L249)</f>
        <v>0</v>
      </c>
    </row>
    <row r="249" spans="1:12" ht="31.5" customHeight="1" x14ac:dyDescent="0.2">
      <c r="A249" s="28">
        <v>241</v>
      </c>
      <c r="B249" s="13" t="s">
        <v>179</v>
      </c>
      <c r="C249" s="30">
        <v>901</v>
      </c>
      <c r="D249" s="16">
        <v>707</v>
      </c>
      <c r="E249" s="17" t="s">
        <v>203</v>
      </c>
      <c r="F249" s="17" t="s">
        <v>62</v>
      </c>
      <c r="G249" s="38"/>
      <c r="H249" s="38"/>
      <c r="I249" s="40">
        <v>19.8</v>
      </c>
      <c r="J249" s="40">
        <f>19.8-5</f>
        <v>14.8</v>
      </c>
      <c r="K249" s="40">
        <v>0</v>
      </c>
      <c r="L249" s="40">
        <f>K249/J249*100</f>
        <v>0</v>
      </c>
    </row>
    <row r="250" spans="1:12" ht="39" customHeight="1" x14ac:dyDescent="0.2">
      <c r="A250" s="28">
        <v>242</v>
      </c>
      <c r="B250" s="14" t="s">
        <v>317</v>
      </c>
      <c r="C250" s="28">
        <v>901</v>
      </c>
      <c r="D250" s="15">
        <v>707</v>
      </c>
      <c r="E250" s="12" t="s">
        <v>319</v>
      </c>
      <c r="F250" s="12"/>
      <c r="G250" s="38"/>
      <c r="H250" s="38"/>
      <c r="I250" s="39">
        <f t="shared" ref="I250:L251" si="23">SUM(I251)</f>
        <v>15</v>
      </c>
      <c r="J250" s="39">
        <f t="shared" si="23"/>
        <v>15</v>
      </c>
      <c r="K250" s="39">
        <f t="shared" si="23"/>
        <v>0</v>
      </c>
      <c r="L250" s="39">
        <f t="shared" si="23"/>
        <v>0</v>
      </c>
    </row>
    <row r="251" spans="1:12" ht="40.5" customHeight="1" x14ac:dyDescent="0.2">
      <c r="A251" s="28">
        <v>243</v>
      </c>
      <c r="B251" s="14" t="s">
        <v>318</v>
      </c>
      <c r="C251" s="28">
        <v>901</v>
      </c>
      <c r="D251" s="15">
        <v>707</v>
      </c>
      <c r="E251" s="12" t="s">
        <v>320</v>
      </c>
      <c r="F251" s="12"/>
      <c r="G251" s="38"/>
      <c r="H251" s="38"/>
      <c r="I251" s="39">
        <f t="shared" si="23"/>
        <v>15</v>
      </c>
      <c r="J251" s="39">
        <f t="shared" si="23"/>
        <v>15</v>
      </c>
      <c r="K251" s="39">
        <f t="shared" si="23"/>
        <v>0</v>
      </c>
      <c r="L251" s="39">
        <f t="shared" si="23"/>
        <v>0</v>
      </c>
    </row>
    <row r="252" spans="1:12" ht="32.25" customHeight="1" x14ac:dyDescent="0.2">
      <c r="A252" s="28">
        <v>244</v>
      </c>
      <c r="B252" s="13" t="s">
        <v>179</v>
      </c>
      <c r="C252" s="30">
        <v>901</v>
      </c>
      <c r="D252" s="16">
        <v>707</v>
      </c>
      <c r="E252" s="17" t="s">
        <v>320</v>
      </c>
      <c r="F252" s="17" t="s">
        <v>62</v>
      </c>
      <c r="G252" s="38"/>
      <c r="H252" s="38"/>
      <c r="I252" s="40">
        <v>15</v>
      </c>
      <c r="J252" s="40">
        <v>15</v>
      </c>
      <c r="K252" s="40">
        <v>0</v>
      </c>
      <c r="L252" s="40">
        <f>K252/J252*100</f>
        <v>0</v>
      </c>
    </row>
    <row r="253" spans="1:12" ht="20.25" customHeight="1" x14ac:dyDescent="0.2">
      <c r="A253" s="28">
        <v>245</v>
      </c>
      <c r="B253" s="14" t="s">
        <v>291</v>
      </c>
      <c r="C253" s="28">
        <v>901</v>
      </c>
      <c r="D253" s="15">
        <v>709</v>
      </c>
      <c r="E253" s="12"/>
      <c r="F253" s="12"/>
      <c r="G253" s="38"/>
      <c r="H253" s="38"/>
      <c r="I253" s="39">
        <f>SUM(I254+I260+I265+I270+I275+I278)</f>
        <v>204.6</v>
      </c>
      <c r="J253" s="39">
        <f>SUM(J254+J260+J265+J270+J275+J278)</f>
        <v>90.399999999999991</v>
      </c>
      <c r="K253" s="39">
        <f>SUM(K254+K260+K265+K270+K275+K278)</f>
        <v>0</v>
      </c>
      <c r="L253" s="39">
        <f>K253/J253*100</f>
        <v>0</v>
      </c>
    </row>
    <row r="254" spans="1:12" ht="46.5" customHeight="1" x14ac:dyDescent="0.2">
      <c r="A254" s="28">
        <v>246</v>
      </c>
      <c r="B254" s="14" t="s">
        <v>379</v>
      </c>
      <c r="C254" s="28">
        <v>901</v>
      </c>
      <c r="D254" s="15">
        <v>709</v>
      </c>
      <c r="E254" s="12" t="s">
        <v>285</v>
      </c>
      <c r="F254" s="12"/>
      <c r="G254" s="15">
        <v>709</v>
      </c>
      <c r="H254" s="12" t="s">
        <v>285</v>
      </c>
      <c r="I254" s="87">
        <f>SUM(I255)</f>
        <v>20.8</v>
      </c>
      <c r="J254" s="87">
        <f>SUM(J255)</f>
        <v>20.8</v>
      </c>
      <c r="K254" s="87">
        <f>SUM(K255)</f>
        <v>0</v>
      </c>
      <c r="L254" s="87">
        <f>K254/J254*100</f>
        <v>0</v>
      </c>
    </row>
    <row r="255" spans="1:12" ht="51" customHeight="1" x14ac:dyDescent="0.2">
      <c r="A255" s="28">
        <v>247</v>
      </c>
      <c r="B255" s="51" t="s">
        <v>281</v>
      </c>
      <c r="C255" s="28">
        <v>901</v>
      </c>
      <c r="D255" s="15">
        <v>709</v>
      </c>
      <c r="E255" s="12" t="s">
        <v>283</v>
      </c>
      <c r="F255" s="12"/>
      <c r="G255" s="15">
        <v>709</v>
      </c>
      <c r="H255" s="12" t="s">
        <v>283</v>
      </c>
      <c r="I255" s="87">
        <f>SUM(I256+I258)</f>
        <v>20.8</v>
      </c>
      <c r="J255" s="87">
        <f>SUM(J256+J258)</f>
        <v>20.8</v>
      </c>
      <c r="K255" s="87">
        <f>SUM(K256+K258)</f>
        <v>0</v>
      </c>
      <c r="L255" s="87">
        <f>K255/J255*100</f>
        <v>0</v>
      </c>
    </row>
    <row r="256" spans="1:12" ht="32.25" customHeight="1" x14ac:dyDescent="0.2">
      <c r="A256" s="28">
        <v>248</v>
      </c>
      <c r="B256" s="45" t="s">
        <v>282</v>
      </c>
      <c r="C256" s="28">
        <v>901</v>
      </c>
      <c r="D256" s="15">
        <v>709</v>
      </c>
      <c r="E256" s="12" t="s">
        <v>284</v>
      </c>
      <c r="F256" s="12"/>
      <c r="G256" s="15">
        <v>709</v>
      </c>
      <c r="H256" s="12" t="s">
        <v>284</v>
      </c>
      <c r="I256" s="87">
        <f>SUM(I257)</f>
        <v>18.8</v>
      </c>
      <c r="J256" s="87">
        <f>SUM(J257)</f>
        <v>18.8</v>
      </c>
      <c r="K256" s="87">
        <f>SUM(K257)</f>
        <v>0</v>
      </c>
      <c r="L256" s="87">
        <f>SUM(L257)</f>
        <v>0</v>
      </c>
    </row>
    <row r="257" spans="1:12" ht="27" customHeight="1" x14ac:dyDescent="0.2">
      <c r="A257" s="28">
        <v>249</v>
      </c>
      <c r="B257" s="13" t="s">
        <v>179</v>
      </c>
      <c r="C257" s="30">
        <v>901</v>
      </c>
      <c r="D257" s="16">
        <v>709</v>
      </c>
      <c r="E257" s="17" t="s">
        <v>284</v>
      </c>
      <c r="F257" s="17" t="s">
        <v>62</v>
      </c>
      <c r="G257" s="16">
        <v>709</v>
      </c>
      <c r="H257" s="17" t="s">
        <v>284</v>
      </c>
      <c r="I257" s="88">
        <v>18.8</v>
      </c>
      <c r="J257" s="88">
        <v>18.8</v>
      </c>
      <c r="K257" s="88">
        <v>0</v>
      </c>
      <c r="L257" s="88">
        <f>K257/J257*100</f>
        <v>0</v>
      </c>
    </row>
    <row r="258" spans="1:12" ht="51" customHeight="1" x14ac:dyDescent="0.2">
      <c r="A258" s="28">
        <v>250</v>
      </c>
      <c r="B258" s="14" t="s">
        <v>305</v>
      </c>
      <c r="C258" s="28">
        <v>901</v>
      </c>
      <c r="D258" s="15">
        <v>709</v>
      </c>
      <c r="E258" s="12" t="s">
        <v>306</v>
      </c>
      <c r="F258" s="12"/>
      <c r="G258" s="15">
        <v>709</v>
      </c>
      <c r="H258" s="12" t="s">
        <v>306</v>
      </c>
      <c r="I258" s="87">
        <f>SUM(I259)</f>
        <v>2</v>
      </c>
      <c r="J258" s="87">
        <f>SUM(J259)</f>
        <v>2</v>
      </c>
      <c r="K258" s="87">
        <f>SUM(K259)</f>
        <v>0</v>
      </c>
      <c r="L258" s="87">
        <f>SUM(L259)</f>
        <v>0</v>
      </c>
    </row>
    <row r="259" spans="1:12" ht="27.75" customHeight="1" x14ac:dyDescent="0.2">
      <c r="A259" s="28">
        <v>251</v>
      </c>
      <c r="B259" s="13" t="s">
        <v>179</v>
      </c>
      <c r="C259" s="30">
        <v>901</v>
      </c>
      <c r="D259" s="16">
        <v>709</v>
      </c>
      <c r="E259" s="17" t="s">
        <v>306</v>
      </c>
      <c r="F259" s="17" t="s">
        <v>62</v>
      </c>
      <c r="G259" s="16">
        <v>709</v>
      </c>
      <c r="H259" s="17" t="s">
        <v>306</v>
      </c>
      <c r="I259" s="88">
        <v>2</v>
      </c>
      <c r="J259" s="88">
        <v>2</v>
      </c>
      <c r="K259" s="88">
        <v>0</v>
      </c>
      <c r="L259" s="88">
        <f>K259/J259*100</f>
        <v>0</v>
      </c>
    </row>
    <row r="260" spans="1:12" ht="42.75" customHeight="1" x14ac:dyDescent="0.2">
      <c r="A260" s="28">
        <v>252</v>
      </c>
      <c r="B260" s="14" t="s">
        <v>335</v>
      </c>
      <c r="C260" s="28">
        <v>901</v>
      </c>
      <c r="D260" s="15">
        <v>709</v>
      </c>
      <c r="E260" s="12" t="s">
        <v>151</v>
      </c>
      <c r="F260" s="12"/>
      <c r="G260" s="38"/>
      <c r="H260" s="38"/>
      <c r="I260" s="39">
        <f>SUM(I261+I263)</f>
        <v>29.6</v>
      </c>
      <c r="J260" s="39">
        <f>SUM(J261+J263)</f>
        <v>25.9</v>
      </c>
      <c r="K260" s="39">
        <f>SUM(K261+K263)</f>
        <v>0</v>
      </c>
      <c r="L260" s="39">
        <f>K260/J260*100</f>
        <v>0</v>
      </c>
    </row>
    <row r="261" spans="1:12" ht="57.75" customHeight="1" x14ac:dyDescent="0.2">
      <c r="A261" s="28">
        <v>253</v>
      </c>
      <c r="B261" s="42" t="s">
        <v>269</v>
      </c>
      <c r="C261" s="28">
        <v>901</v>
      </c>
      <c r="D261" s="15">
        <v>709</v>
      </c>
      <c r="E261" s="12" t="s">
        <v>271</v>
      </c>
      <c r="F261" s="12"/>
      <c r="G261" s="38"/>
      <c r="H261" s="38"/>
      <c r="I261" s="39">
        <f>SUM(I262)</f>
        <v>14.6</v>
      </c>
      <c r="J261" s="39">
        <f>SUM(J262)</f>
        <v>10.899999999999999</v>
      </c>
      <c r="K261" s="39">
        <f>SUM(K262)</f>
        <v>0</v>
      </c>
      <c r="L261" s="39">
        <f>SUM(L262)</f>
        <v>0</v>
      </c>
    </row>
    <row r="262" spans="1:12" ht="28.5" customHeight="1" x14ac:dyDescent="0.2">
      <c r="A262" s="28">
        <v>254</v>
      </c>
      <c r="B262" s="13" t="s">
        <v>179</v>
      </c>
      <c r="C262" s="30">
        <v>901</v>
      </c>
      <c r="D262" s="16">
        <v>709</v>
      </c>
      <c r="E262" s="17" t="s">
        <v>271</v>
      </c>
      <c r="F262" s="17" t="s">
        <v>62</v>
      </c>
      <c r="G262" s="38"/>
      <c r="H262" s="38"/>
      <c r="I262" s="40">
        <v>14.6</v>
      </c>
      <c r="J262" s="40">
        <f>14.6-3.7</f>
        <v>10.899999999999999</v>
      </c>
      <c r="K262" s="40">
        <v>0</v>
      </c>
      <c r="L262" s="40">
        <f>K262/J262*100</f>
        <v>0</v>
      </c>
    </row>
    <row r="263" spans="1:12" ht="47.25" customHeight="1" x14ac:dyDescent="0.2">
      <c r="A263" s="28">
        <v>255</v>
      </c>
      <c r="B263" s="14" t="s">
        <v>321</v>
      </c>
      <c r="C263" s="28">
        <v>901</v>
      </c>
      <c r="D263" s="15">
        <v>709</v>
      </c>
      <c r="E263" s="12" t="s">
        <v>323</v>
      </c>
      <c r="F263" s="12"/>
      <c r="G263" s="38"/>
      <c r="H263" s="38"/>
      <c r="I263" s="39">
        <f>SUM(I264)</f>
        <v>15</v>
      </c>
      <c r="J263" s="39">
        <f>SUM(J264)</f>
        <v>15</v>
      </c>
      <c r="K263" s="39">
        <f>SUM(K264)</f>
        <v>0</v>
      </c>
      <c r="L263" s="39">
        <f>SUM(L264)</f>
        <v>0</v>
      </c>
    </row>
    <row r="264" spans="1:12" ht="18" customHeight="1" x14ac:dyDescent="0.2">
      <c r="A264" s="28">
        <v>256</v>
      </c>
      <c r="B264" s="13" t="s">
        <v>322</v>
      </c>
      <c r="C264" s="30">
        <v>901</v>
      </c>
      <c r="D264" s="16">
        <v>709</v>
      </c>
      <c r="E264" s="17" t="s">
        <v>323</v>
      </c>
      <c r="F264" s="17" t="s">
        <v>324</v>
      </c>
      <c r="G264" s="38"/>
      <c r="H264" s="38"/>
      <c r="I264" s="40">
        <f>90-75</f>
        <v>15</v>
      </c>
      <c r="J264" s="40">
        <f>90-75</f>
        <v>15</v>
      </c>
      <c r="K264" s="40">
        <v>0</v>
      </c>
      <c r="L264" s="40">
        <f>K264/J264*100</f>
        <v>0</v>
      </c>
    </row>
    <row r="265" spans="1:12" ht="39" customHeight="1" x14ac:dyDescent="0.2">
      <c r="A265" s="28">
        <v>257</v>
      </c>
      <c r="B265" s="14" t="s">
        <v>380</v>
      </c>
      <c r="C265" s="28">
        <v>901</v>
      </c>
      <c r="D265" s="15">
        <v>709</v>
      </c>
      <c r="E265" s="12" t="s">
        <v>188</v>
      </c>
      <c r="F265" s="12"/>
      <c r="G265" s="38"/>
      <c r="H265" s="38"/>
      <c r="I265" s="39">
        <f>SUM(I266+I268)</f>
        <v>20.8</v>
      </c>
      <c r="J265" s="39">
        <f>SUM(J266+J268)</f>
        <v>20.8</v>
      </c>
      <c r="K265" s="39">
        <f>SUM(K266+K268)</f>
        <v>0</v>
      </c>
      <c r="L265" s="39">
        <f>K265/J265*100</f>
        <v>0</v>
      </c>
    </row>
    <row r="266" spans="1:12" ht="54" customHeight="1" x14ac:dyDescent="0.2">
      <c r="A266" s="28">
        <v>258</v>
      </c>
      <c r="B266" s="51" t="s">
        <v>210</v>
      </c>
      <c r="C266" s="28">
        <v>901</v>
      </c>
      <c r="D266" s="15">
        <v>709</v>
      </c>
      <c r="E266" s="12" t="s">
        <v>189</v>
      </c>
      <c r="F266" s="12"/>
      <c r="G266" s="38"/>
      <c r="H266" s="38"/>
      <c r="I266" s="39">
        <f>SUM(I267)</f>
        <v>10.8</v>
      </c>
      <c r="J266" s="39">
        <f>SUM(J267)</f>
        <v>10.8</v>
      </c>
      <c r="K266" s="39">
        <f>SUM(K267)</f>
        <v>0</v>
      </c>
      <c r="L266" s="39">
        <f>SUM(L267)</f>
        <v>0</v>
      </c>
    </row>
    <row r="267" spans="1:12" ht="27" customHeight="1" x14ac:dyDescent="0.2">
      <c r="A267" s="28">
        <v>259</v>
      </c>
      <c r="B267" s="13" t="s">
        <v>179</v>
      </c>
      <c r="C267" s="30">
        <v>901</v>
      </c>
      <c r="D267" s="16">
        <v>709</v>
      </c>
      <c r="E267" s="17" t="s">
        <v>189</v>
      </c>
      <c r="F267" s="17" t="s">
        <v>62</v>
      </c>
      <c r="G267" s="38"/>
      <c r="H267" s="38"/>
      <c r="I267" s="40">
        <v>10.8</v>
      </c>
      <c r="J267" s="40">
        <v>10.8</v>
      </c>
      <c r="K267" s="40">
        <v>0</v>
      </c>
      <c r="L267" s="40">
        <f>K267/J267*100</f>
        <v>0</v>
      </c>
    </row>
    <row r="268" spans="1:12" ht="36.75" customHeight="1" x14ac:dyDescent="0.2">
      <c r="A268" s="28">
        <v>260</v>
      </c>
      <c r="B268" s="51" t="s">
        <v>186</v>
      </c>
      <c r="C268" s="28">
        <v>901</v>
      </c>
      <c r="D268" s="15">
        <v>709</v>
      </c>
      <c r="E268" s="12" t="s">
        <v>190</v>
      </c>
      <c r="F268" s="12"/>
      <c r="G268" s="38"/>
      <c r="H268" s="38"/>
      <c r="I268" s="39">
        <f>SUM(I269)</f>
        <v>10</v>
      </c>
      <c r="J268" s="39">
        <f>SUM(J269)</f>
        <v>10</v>
      </c>
      <c r="K268" s="39">
        <f>SUM(K269)</f>
        <v>0</v>
      </c>
      <c r="L268" s="39">
        <f>SUM(L269)</f>
        <v>0</v>
      </c>
    </row>
    <row r="269" spans="1:12" ht="27" customHeight="1" x14ac:dyDescent="0.2">
      <c r="A269" s="28">
        <v>261</v>
      </c>
      <c r="B269" s="13" t="s">
        <v>179</v>
      </c>
      <c r="C269" s="30">
        <v>901</v>
      </c>
      <c r="D269" s="16">
        <v>709</v>
      </c>
      <c r="E269" s="17" t="s">
        <v>190</v>
      </c>
      <c r="F269" s="17" t="s">
        <v>62</v>
      </c>
      <c r="G269" s="38"/>
      <c r="H269" s="38"/>
      <c r="I269" s="40">
        <v>10</v>
      </c>
      <c r="J269" s="40">
        <v>10</v>
      </c>
      <c r="K269" s="40">
        <v>0</v>
      </c>
      <c r="L269" s="40">
        <f>K269/J269*100</f>
        <v>0</v>
      </c>
    </row>
    <row r="270" spans="1:12" ht="48" customHeight="1" x14ac:dyDescent="0.2">
      <c r="A270" s="28">
        <v>262</v>
      </c>
      <c r="B270" s="45" t="s">
        <v>381</v>
      </c>
      <c r="C270" s="28">
        <v>901</v>
      </c>
      <c r="D270" s="15">
        <v>709</v>
      </c>
      <c r="E270" s="12" t="s">
        <v>191</v>
      </c>
      <c r="F270" s="12"/>
      <c r="G270" s="41"/>
      <c r="H270" s="41"/>
      <c r="I270" s="39">
        <f>SUM(I271+I273)</f>
        <v>8.3000000000000007</v>
      </c>
      <c r="J270" s="39">
        <f>SUM(J271+J273)</f>
        <v>8.3000000000000007</v>
      </c>
      <c r="K270" s="39">
        <f>SUM(K271+K273)</f>
        <v>0</v>
      </c>
      <c r="L270" s="39">
        <f>K270/J270*100</f>
        <v>0</v>
      </c>
    </row>
    <row r="271" spans="1:12" ht="18.75" customHeight="1" x14ac:dyDescent="0.2">
      <c r="A271" s="28">
        <v>263</v>
      </c>
      <c r="B271" s="51" t="s">
        <v>187</v>
      </c>
      <c r="C271" s="28">
        <v>901</v>
      </c>
      <c r="D271" s="15">
        <v>709</v>
      </c>
      <c r="E271" s="12" t="s">
        <v>192</v>
      </c>
      <c r="F271" s="12"/>
      <c r="G271" s="41"/>
      <c r="H271" s="41"/>
      <c r="I271" s="39">
        <f>SUM(I272)</f>
        <v>2.2999999999999998</v>
      </c>
      <c r="J271" s="39">
        <f>SUM(J272)</f>
        <v>2.2999999999999998</v>
      </c>
      <c r="K271" s="39">
        <f>SUM(K272)</f>
        <v>0</v>
      </c>
      <c r="L271" s="39">
        <f>SUM(L272)</f>
        <v>0</v>
      </c>
    </row>
    <row r="272" spans="1:12" ht="27" customHeight="1" x14ac:dyDescent="0.2">
      <c r="A272" s="28">
        <v>264</v>
      </c>
      <c r="B272" s="13" t="s">
        <v>179</v>
      </c>
      <c r="C272" s="30">
        <v>901</v>
      </c>
      <c r="D272" s="16">
        <v>709</v>
      </c>
      <c r="E272" s="17" t="s">
        <v>192</v>
      </c>
      <c r="F272" s="17" t="s">
        <v>62</v>
      </c>
      <c r="G272" s="38"/>
      <c r="H272" s="38"/>
      <c r="I272" s="40">
        <v>2.2999999999999998</v>
      </c>
      <c r="J272" s="40">
        <v>2.2999999999999998</v>
      </c>
      <c r="K272" s="40">
        <v>0</v>
      </c>
      <c r="L272" s="40">
        <f>K272/J272*100</f>
        <v>0</v>
      </c>
    </row>
    <row r="273" spans="1:12" ht="54" customHeight="1" x14ac:dyDescent="0.2">
      <c r="A273" s="28">
        <v>265</v>
      </c>
      <c r="B273" s="51" t="s">
        <v>341</v>
      </c>
      <c r="C273" s="28">
        <v>901</v>
      </c>
      <c r="D273" s="15">
        <v>709</v>
      </c>
      <c r="E273" s="12" t="s">
        <v>193</v>
      </c>
      <c r="F273" s="12"/>
      <c r="G273" s="41"/>
      <c r="H273" s="41"/>
      <c r="I273" s="39">
        <f>SUM(I274)</f>
        <v>6</v>
      </c>
      <c r="J273" s="39">
        <f>SUM(J274)</f>
        <v>6</v>
      </c>
      <c r="K273" s="39">
        <f>SUM(K274)</f>
        <v>0</v>
      </c>
      <c r="L273" s="39">
        <f>SUM(L274)</f>
        <v>0</v>
      </c>
    </row>
    <row r="274" spans="1:12" ht="27" customHeight="1" x14ac:dyDescent="0.2">
      <c r="A274" s="28">
        <v>266</v>
      </c>
      <c r="B274" s="13" t="s">
        <v>179</v>
      </c>
      <c r="C274" s="30">
        <v>901</v>
      </c>
      <c r="D274" s="16">
        <v>709</v>
      </c>
      <c r="E274" s="17" t="s">
        <v>193</v>
      </c>
      <c r="F274" s="17" t="s">
        <v>62</v>
      </c>
      <c r="G274" s="38"/>
      <c r="H274" s="38"/>
      <c r="I274" s="40">
        <v>6</v>
      </c>
      <c r="J274" s="40">
        <v>6</v>
      </c>
      <c r="K274" s="40">
        <v>0</v>
      </c>
      <c r="L274" s="40">
        <f>K274/J274*100</f>
        <v>0</v>
      </c>
    </row>
    <row r="275" spans="1:12" ht="39" customHeight="1" x14ac:dyDescent="0.2">
      <c r="A275" s="28">
        <v>267</v>
      </c>
      <c r="B275" s="14" t="s">
        <v>378</v>
      </c>
      <c r="C275" s="28">
        <v>901</v>
      </c>
      <c r="D275" s="15">
        <v>709</v>
      </c>
      <c r="E275" s="12" t="s">
        <v>307</v>
      </c>
      <c r="F275" s="12"/>
      <c r="G275" s="41"/>
      <c r="H275" s="41"/>
      <c r="I275" s="39">
        <f t="shared" ref="I275:K276" si="24">SUM(I276)</f>
        <v>5.0999999999999996</v>
      </c>
      <c r="J275" s="39">
        <f t="shared" si="24"/>
        <v>5.0999999999999996</v>
      </c>
      <c r="K275" s="39">
        <f t="shared" si="24"/>
        <v>0</v>
      </c>
      <c r="L275" s="39">
        <f>K275/J275*100</f>
        <v>0</v>
      </c>
    </row>
    <row r="276" spans="1:12" ht="45" customHeight="1" x14ac:dyDescent="0.2">
      <c r="A276" s="28">
        <v>268</v>
      </c>
      <c r="B276" s="14" t="s">
        <v>200</v>
      </c>
      <c r="C276" s="28">
        <v>901</v>
      </c>
      <c r="D276" s="15">
        <v>709</v>
      </c>
      <c r="E276" s="12" t="s">
        <v>202</v>
      </c>
      <c r="F276" s="12"/>
      <c r="G276" s="41"/>
      <c r="H276" s="41"/>
      <c r="I276" s="39">
        <f t="shared" si="24"/>
        <v>5.0999999999999996</v>
      </c>
      <c r="J276" s="39">
        <f t="shared" si="24"/>
        <v>5.0999999999999996</v>
      </c>
      <c r="K276" s="39">
        <f t="shared" si="24"/>
        <v>0</v>
      </c>
      <c r="L276" s="39">
        <f>K276/J276*100</f>
        <v>0</v>
      </c>
    </row>
    <row r="277" spans="1:12" ht="33" customHeight="1" x14ac:dyDescent="0.2">
      <c r="A277" s="28">
        <v>269</v>
      </c>
      <c r="B277" s="13" t="s">
        <v>179</v>
      </c>
      <c r="C277" s="30">
        <v>901</v>
      </c>
      <c r="D277" s="16">
        <v>709</v>
      </c>
      <c r="E277" s="17" t="s">
        <v>202</v>
      </c>
      <c r="F277" s="17" t="s">
        <v>62</v>
      </c>
      <c r="G277" s="38"/>
      <c r="H277" s="38"/>
      <c r="I277" s="40">
        <v>5.0999999999999996</v>
      </c>
      <c r="J277" s="40">
        <v>5.0999999999999996</v>
      </c>
      <c r="K277" s="40">
        <v>0</v>
      </c>
      <c r="L277" s="40">
        <f>K277/J277*100</f>
        <v>0</v>
      </c>
    </row>
    <row r="278" spans="1:12" ht="44.25" customHeight="1" x14ac:dyDescent="0.2">
      <c r="A278" s="28">
        <v>270</v>
      </c>
      <c r="B278" s="45" t="s">
        <v>238</v>
      </c>
      <c r="C278" s="28">
        <v>901</v>
      </c>
      <c r="D278" s="15">
        <v>709</v>
      </c>
      <c r="E278" s="12" t="s">
        <v>240</v>
      </c>
      <c r="F278" s="12"/>
      <c r="G278" s="41"/>
      <c r="H278" s="41"/>
      <c r="I278" s="39">
        <f t="shared" ref="I278:K279" si="25">SUM(I279)</f>
        <v>120</v>
      </c>
      <c r="J278" s="39">
        <f t="shared" si="25"/>
        <v>9.5</v>
      </c>
      <c r="K278" s="39">
        <f t="shared" si="25"/>
        <v>0</v>
      </c>
      <c r="L278" s="39">
        <f>K278/J278*100</f>
        <v>0</v>
      </c>
    </row>
    <row r="279" spans="1:12" ht="81" customHeight="1" x14ac:dyDescent="0.2">
      <c r="A279" s="28">
        <v>271</v>
      </c>
      <c r="B279" s="52" t="s">
        <v>239</v>
      </c>
      <c r="C279" s="28">
        <v>901</v>
      </c>
      <c r="D279" s="15">
        <v>709</v>
      </c>
      <c r="E279" s="12" t="s">
        <v>241</v>
      </c>
      <c r="F279" s="12"/>
      <c r="G279" s="41"/>
      <c r="H279" s="41"/>
      <c r="I279" s="39">
        <f t="shared" si="25"/>
        <v>120</v>
      </c>
      <c r="J279" s="39">
        <f t="shared" si="25"/>
        <v>9.5</v>
      </c>
      <c r="K279" s="39">
        <f t="shared" si="25"/>
        <v>0</v>
      </c>
      <c r="L279" s="39">
        <f>SUM(L280)</f>
        <v>0</v>
      </c>
    </row>
    <row r="280" spans="1:12" ht="33" customHeight="1" x14ac:dyDescent="0.2">
      <c r="A280" s="28">
        <v>272</v>
      </c>
      <c r="B280" s="13" t="s">
        <v>179</v>
      </c>
      <c r="C280" s="30">
        <v>901</v>
      </c>
      <c r="D280" s="16">
        <v>709</v>
      </c>
      <c r="E280" s="17" t="s">
        <v>241</v>
      </c>
      <c r="F280" s="17" t="s">
        <v>62</v>
      </c>
      <c r="G280" s="38"/>
      <c r="H280" s="38"/>
      <c r="I280" s="40">
        <v>120</v>
      </c>
      <c r="J280" s="40">
        <f>120-110.5</f>
        <v>9.5</v>
      </c>
      <c r="K280" s="40">
        <v>0</v>
      </c>
      <c r="L280" s="40">
        <f t="shared" ref="L280:L294" si="26">K280/J280*100</f>
        <v>0</v>
      </c>
    </row>
    <row r="281" spans="1:12" ht="18.75" customHeight="1" x14ac:dyDescent="0.2">
      <c r="A281" s="28">
        <v>273</v>
      </c>
      <c r="B281" s="83" t="s">
        <v>31</v>
      </c>
      <c r="C281" s="28">
        <v>901</v>
      </c>
      <c r="D281" s="15">
        <v>800</v>
      </c>
      <c r="E281" s="12"/>
      <c r="F281" s="17"/>
      <c r="G281" s="38"/>
      <c r="H281" s="38"/>
      <c r="I281" s="39">
        <f>I282</f>
        <v>34010.800000000003</v>
      </c>
      <c r="J281" s="39">
        <f>J282</f>
        <v>33975.899999999994</v>
      </c>
      <c r="K281" s="39">
        <f>SUM(K282)</f>
        <v>5840.1</v>
      </c>
      <c r="L281" s="39">
        <f t="shared" si="26"/>
        <v>17.188948637122202</v>
      </c>
    </row>
    <row r="282" spans="1:12" ht="15.75" customHeight="1" x14ac:dyDescent="0.2">
      <c r="A282" s="28">
        <v>274</v>
      </c>
      <c r="B282" s="14" t="s">
        <v>22</v>
      </c>
      <c r="C282" s="28">
        <v>901</v>
      </c>
      <c r="D282" s="15">
        <v>801</v>
      </c>
      <c r="E282" s="12"/>
      <c r="F282" s="17"/>
      <c r="G282" s="38"/>
      <c r="H282" s="38"/>
      <c r="I282" s="39">
        <f>SUM(I283)</f>
        <v>34010.800000000003</v>
      </c>
      <c r="J282" s="39">
        <f>SUM(J283)</f>
        <v>33975.899999999994</v>
      </c>
      <c r="K282" s="39">
        <f>SUM(K283)</f>
        <v>5840.1</v>
      </c>
      <c r="L282" s="39">
        <f t="shared" si="26"/>
        <v>17.188948637122202</v>
      </c>
    </row>
    <row r="283" spans="1:12" ht="27" customHeight="1" x14ac:dyDescent="0.2">
      <c r="A283" s="28">
        <v>275</v>
      </c>
      <c r="B283" s="14" t="s">
        <v>229</v>
      </c>
      <c r="C283" s="28">
        <v>901</v>
      </c>
      <c r="D283" s="15">
        <v>801</v>
      </c>
      <c r="E283" s="12" t="s">
        <v>155</v>
      </c>
      <c r="F283" s="17"/>
      <c r="G283" s="38"/>
      <c r="H283" s="38"/>
      <c r="I283" s="39">
        <f>SUM(I284+I288+I291+I295+I297+I299)</f>
        <v>34010.800000000003</v>
      </c>
      <c r="J283" s="39">
        <f>SUM(J284+J288+J291+J295+J297+J299)</f>
        <v>33975.899999999994</v>
      </c>
      <c r="K283" s="39">
        <f>SUM(K284+K288+K291+K295+K297+K299)</f>
        <v>5840.1</v>
      </c>
      <c r="L283" s="39">
        <f t="shared" si="26"/>
        <v>17.188948637122202</v>
      </c>
    </row>
    <row r="284" spans="1:12" ht="25.5" x14ac:dyDescent="0.2">
      <c r="A284" s="28">
        <v>276</v>
      </c>
      <c r="B284" s="14" t="s">
        <v>83</v>
      </c>
      <c r="C284" s="28">
        <v>901</v>
      </c>
      <c r="D284" s="15">
        <v>801</v>
      </c>
      <c r="E284" s="12" t="s">
        <v>156</v>
      </c>
      <c r="F284" s="17"/>
      <c r="G284" s="38"/>
      <c r="H284" s="38"/>
      <c r="I284" s="39">
        <f>SUM(I285:I287)</f>
        <v>15965</v>
      </c>
      <c r="J284" s="39">
        <f>SUM(J285:J287)</f>
        <v>15965</v>
      </c>
      <c r="K284" s="39">
        <f>SUM(K285:K287)</f>
        <v>2861.8</v>
      </c>
      <c r="L284" s="39">
        <f t="shared" si="26"/>
        <v>17.925461948011275</v>
      </c>
    </row>
    <row r="285" spans="1:12" ht="19.5" customHeight="1" x14ac:dyDescent="0.2">
      <c r="A285" s="28">
        <v>277</v>
      </c>
      <c r="B285" s="13" t="s">
        <v>35</v>
      </c>
      <c r="C285" s="30">
        <v>901</v>
      </c>
      <c r="D285" s="16">
        <v>801</v>
      </c>
      <c r="E285" s="17" t="s">
        <v>156</v>
      </c>
      <c r="F285" s="17" t="s">
        <v>34</v>
      </c>
      <c r="G285" s="38"/>
      <c r="H285" s="38"/>
      <c r="I285" s="40">
        <v>12179.8</v>
      </c>
      <c r="J285" s="40">
        <v>12179.8</v>
      </c>
      <c r="K285" s="40">
        <v>1952.4</v>
      </c>
      <c r="L285" s="40">
        <f t="shared" si="26"/>
        <v>16.02981986567924</v>
      </c>
    </row>
    <row r="286" spans="1:12" ht="29.25" customHeight="1" x14ac:dyDescent="0.2">
      <c r="A286" s="28">
        <v>278</v>
      </c>
      <c r="B286" s="13" t="s">
        <v>179</v>
      </c>
      <c r="C286" s="30">
        <v>901</v>
      </c>
      <c r="D286" s="16">
        <v>801</v>
      </c>
      <c r="E286" s="17" t="s">
        <v>156</v>
      </c>
      <c r="F286" s="17" t="s">
        <v>62</v>
      </c>
      <c r="G286" s="38"/>
      <c r="H286" s="38"/>
      <c r="I286" s="40">
        <v>3685.2</v>
      </c>
      <c r="J286" s="40">
        <v>3685.2</v>
      </c>
      <c r="K286" s="40">
        <v>902.7</v>
      </c>
      <c r="L286" s="40">
        <f t="shared" si="26"/>
        <v>24.495278410941062</v>
      </c>
    </row>
    <row r="287" spans="1:12" ht="17.25" customHeight="1" x14ac:dyDescent="0.2">
      <c r="A287" s="28">
        <v>279</v>
      </c>
      <c r="B287" s="13" t="s">
        <v>176</v>
      </c>
      <c r="C287" s="30">
        <v>901</v>
      </c>
      <c r="D287" s="16">
        <v>801</v>
      </c>
      <c r="E287" s="17" t="s">
        <v>156</v>
      </c>
      <c r="F287" s="17" t="s">
        <v>177</v>
      </c>
      <c r="G287" s="38"/>
      <c r="H287" s="38"/>
      <c r="I287" s="40">
        <v>100</v>
      </c>
      <c r="J287" s="40">
        <v>100</v>
      </c>
      <c r="K287" s="40">
        <v>6.7</v>
      </c>
      <c r="L287" s="40">
        <f t="shared" si="26"/>
        <v>6.7</v>
      </c>
    </row>
    <row r="288" spans="1:12" ht="41.25" customHeight="1" x14ac:dyDescent="0.2">
      <c r="A288" s="28">
        <v>280</v>
      </c>
      <c r="B288" s="71" t="s">
        <v>84</v>
      </c>
      <c r="C288" s="72">
        <v>901</v>
      </c>
      <c r="D288" s="73">
        <v>801</v>
      </c>
      <c r="E288" s="74" t="s">
        <v>157</v>
      </c>
      <c r="F288" s="80"/>
      <c r="G288" s="81"/>
      <c r="H288" s="81"/>
      <c r="I288" s="76">
        <f>I289+I290</f>
        <v>4507.8</v>
      </c>
      <c r="J288" s="76">
        <f>J289+J290</f>
        <v>4507.8</v>
      </c>
      <c r="K288" s="76">
        <f>SUM(K289:K290)</f>
        <v>658.19999999999993</v>
      </c>
      <c r="L288" s="76">
        <f t="shared" si="26"/>
        <v>14.601357646745639</v>
      </c>
    </row>
    <row r="289" spans="1:12" ht="18.75" customHeight="1" x14ac:dyDescent="0.2">
      <c r="A289" s="28">
        <v>281</v>
      </c>
      <c r="B289" s="77" t="s">
        <v>35</v>
      </c>
      <c r="C289" s="78">
        <v>901</v>
      </c>
      <c r="D289" s="79">
        <v>801</v>
      </c>
      <c r="E289" s="80" t="s">
        <v>157</v>
      </c>
      <c r="F289" s="80" t="s">
        <v>34</v>
      </c>
      <c r="G289" s="81"/>
      <c r="H289" s="81"/>
      <c r="I289" s="82">
        <v>3762.1</v>
      </c>
      <c r="J289" s="82">
        <v>3762.1</v>
      </c>
      <c r="K289" s="82">
        <v>571.29999999999995</v>
      </c>
      <c r="L289" s="82">
        <f t="shared" si="26"/>
        <v>15.185667579277531</v>
      </c>
    </row>
    <row r="290" spans="1:12" ht="29.25" customHeight="1" x14ac:dyDescent="0.2">
      <c r="A290" s="28">
        <v>282</v>
      </c>
      <c r="B290" s="77" t="s">
        <v>179</v>
      </c>
      <c r="C290" s="78">
        <v>901</v>
      </c>
      <c r="D290" s="79">
        <v>801</v>
      </c>
      <c r="E290" s="80" t="s">
        <v>157</v>
      </c>
      <c r="F290" s="80" t="s">
        <v>62</v>
      </c>
      <c r="G290" s="81"/>
      <c r="H290" s="81"/>
      <c r="I290" s="82">
        <v>745.7</v>
      </c>
      <c r="J290" s="82">
        <v>745.7</v>
      </c>
      <c r="K290" s="82">
        <v>86.9</v>
      </c>
      <c r="L290" s="82">
        <f t="shared" si="26"/>
        <v>11.653479951723213</v>
      </c>
    </row>
    <row r="291" spans="1:12" ht="30.75" customHeight="1" x14ac:dyDescent="0.2">
      <c r="A291" s="28">
        <v>283</v>
      </c>
      <c r="B291" s="71" t="s">
        <v>85</v>
      </c>
      <c r="C291" s="72">
        <v>901</v>
      </c>
      <c r="D291" s="73">
        <v>801</v>
      </c>
      <c r="E291" s="74" t="s">
        <v>158</v>
      </c>
      <c r="F291" s="80"/>
      <c r="G291" s="81"/>
      <c r="H291" s="81"/>
      <c r="I291" s="76">
        <f>SUM(I292:I294)</f>
        <v>6294.2</v>
      </c>
      <c r="J291" s="76">
        <f>SUM(J292:J294)</f>
        <v>6294.2</v>
      </c>
      <c r="K291" s="76">
        <f>SUM(K292:K294)</f>
        <v>855.8</v>
      </c>
      <c r="L291" s="76">
        <f t="shared" si="26"/>
        <v>13.596644529884655</v>
      </c>
    </row>
    <row r="292" spans="1:12" ht="18" customHeight="1" x14ac:dyDescent="0.2">
      <c r="A292" s="28">
        <v>284</v>
      </c>
      <c r="B292" s="77" t="s">
        <v>65</v>
      </c>
      <c r="C292" s="78">
        <v>901</v>
      </c>
      <c r="D292" s="79">
        <v>801</v>
      </c>
      <c r="E292" s="80" t="s">
        <v>158</v>
      </c>
      <c r="F292" s="80" t="s">
        <v>34</v>
      </c>
      <c r="G292" s="81"/>
      <c r="H292" s="81"/>
      <c r="I292" s="82">
        <v>2562.1</v>
      </c>
      <c r="J292" s="82">
        <v>2562.1</v>
      </c>
      <c r="K292" s="82">
        <v>531</v>
      </c>
      <c r="L292" s="82">
        <f t="shared" si="26"/>
        <v>20.725186370555406</v>
      </c>
    </row>
    <row r="293" spans="1:12" ht="30" customHeight="1" x14ac:dyDescent="0.2">
      <c r="A293" s="28">
        <v>285</v>
      </c>
      <c r="B293" s="77" t="s">
        <v>179</v>
      </c>
      <c r="C293" s="78">
        <v>901</v>
      </c>
      <c r="D293" s="79">
        <v>801</v>
      </c>
      <c r="E293" s="80" t="s">
        <v>158</v>
      </c>
      <c r="F293" s="80" t="s">
        <v>62</v>
      </c>
      <c r="G293" s="81"/>
      <c r="H293" s="81"/>
      <c r="I293" s="82">
        <v>3730.1</v>
      </c>
      <c r="J293" s="82">
        <v>3730.1</v>
      </c>
      <c r="K293" s="82">
        <v>324.8</v>
      </c>
      <c r="L293" s="82">
        <f t="shared" si="26"/>
        <v>8.7075413527787475</v>
      </c>
    </row>
    <row r="294" spans="1:12" ht="18" customHeight="1" x14ac:dyDescent="0.2">
      <c r="A294" s="28">
        <v>286</v>
      </c>
      <c r="B294" s="77" t="s">
        <v>176</v>
      </c>
      <c r="C294" s="78">
        <v>901</v>
      </c>
      <c r="D294" s="79">
        <v>801</v>
      </c>
      <c r="E294" s="80" t="s">
        <v>158</v>
      </c>
      <c r="F294" s="80" t="s">
        <v>177</v>
      </c>
      <c r="G294" s="81"/>
      <c r="H294" s="81"/>
      <c r="I294" s="82">
        <v>2</v>
      </c>
      <c r="J294" s="82">
        <v>2</v>
      </c>
      <c r="K294" s="82">
        <v>0</v>
      </c>
      <c r="L294" s="82">
        <f t="shared" si="26"/>
        <v>0</v>
      </c>
    </row>
    <row r="295" spans="1:12" ht="30" customHeight="1" x14ac:dyDescent="0.2">
      <c r="A295" s="28">
        <v>287</v>
      </c>
      <c r="B295" s="14" t="s">
        <v>86</v>
      </c>
      <c r="C295" s="28">
        <v>901</v>
      </c>
      <c r="D295" s="15">
        <v>801</v>
      </c>
      <c r="E295" s="12" t="s">
        <v>159</v>
      </c>
      <c r="F295" s="17"/>
      <c r="G295" s="38"/>
      <c r="H295" s="38"/>
      <c r="I295" s="39">
        <f>I296</f>
        <v>286</v>
      </c>
      <c r="J295" s="39">
        <f>J296</f>
        <v>262.10000000000002</v>
      </c>
      <c r="K295" s="39">
        <f>SUM(K296)</f>
        <v>45.7</v>
      </c>
      <c r="L295" s="39">
        <f>L296</f>
        <v>17.436093094238839</v>
      </c>
    </row>
    <row r="296" spans="1:12" ht="29.25" customHeight="1" x14ac:dyDescent="0.2">
      <c r="A296" s="28">
        <v>288</v>
      </c>
      <c r="B296" s="13" t="s">
        <v>179</v>
      </c>
      <c r="C296" s="30">
        <v>901</v>
      </c>
      <c r="D296" s="16">
        <v>801</v>
      </c>
      <c r="E296" s="17" t="s">
        <v>159</v>
      </c>
      <c r="F296" s="17" t="s">
        <v>62</v>
      </c>
      <c r="G296" s="38"/>
      <c r="H296" s="38"/>
      <c r="I296" s="40">
        <v>286</v>
      </c>
      <c r="J296" s="40">
        <f>286-23.9</f>
        <v>262.10000000000002</v>
      </c>
      <c r="K296" s="40">
        <v>45.7</v>
      </c>
      <c r="L296" s="40">
        <f>K296/J296*100</f>
        <v>17.436093094238839</v>
      </c>
    </row>
    <row r="297" spans="1:12" ht="15" customHeight="1" x14ac:dyDescent="0.2">
      <c r="A297" s="72">
        <v>289</v>
      </c>
      <c r="B297" s="14" t="s">
        <v>87</v>
      </c>
      <c r="C297" s="28">
        <v>901</v>
      </c>
      <c r="D297" s="15">
        <v>801</v>
      </c>
      <c r="E297" s="12" t="s">
        <v>160</v>
      </c>
      <c r="F297" s="17"/>
      <c r="G297" s="38"/>
      <c r="H297" s="38"/>
      <c r="I297" s="39">
        <f>I298</f>
        <v>645.79999999999995</v>
      </c>
      <c r="J297" s="39">
        <f>J298</f>
        <v>634.79999999999995</v>
      </c>
      <c r="K297" s="39">
        <f>SUM(K298)</f>
        <v>47.8</v>
      </c>
      <c r="L297" s="39">
        <f>L298</f>
        <v>7.5299306868304976</v>
      </c>
    </row>
    <row r="298" spans="1:12" ht="26.25" customHeight="1" x14ac:dyDescent="0.2">
      <c r="A298" s="72">
        <v>290</v>
      </c>
      <c r="B298" s="13" t="s">
        <v>179</v>
      </c>
      <c r="C298" s="30">
        <v>901</v>
      </c>
      <c r="D298" s="16">
        <v>801</v>
      </c>
      <c r="E298" s="17" t="s">
        <v>160</v>
      </c>
      <c r="F298" s="17" t="s">
        <v>62</v>
      </c>
      <c r="G298" s="38"/>
      <c r="H298" s="38"/>
      <c r="I298" s="40">
        <v>645.79999999999995</v>
      </c>
      <c r="J298" s="40">
        <f>645.8-11</f>
        <v>634.79999999999995</v>
      </c>
      <c r="K298" s="40">
        <v>47.8</v>
      </c>
      <c r="L298" s="40">
        <f>K298/J298*100</f>
        <v>7.5299306868304976</v>
      </c>
    </row>
    <row r="299" spans="1:12" ht="26.25" customHeight="1" x14ac:dyDescent="0.2">
      <c r="A299" s="28">
        <v>291</v>
      </c>
      <c r="B299" s="14" t="s">
        <v>204</v>
      </c>
      <c r="C299" s="28">
        <v>901</v>
      </c>
      <c r="D299" s="15">
        <v>801</v>
      </c>
      <c r="E299" s="12" t="s">
        <v>205</v>
      </c>
      <c r="F299" s="12"/>
      <c r="G299" s="41"/>
      <c r="H299" s="41"/>
      <c r="I299" s="39">
        <f>SUM(I300)</f>
        <v>6312</v>
      </c>
      <c r="J299" s="39">
        <f>SUM(J300)</f>
        <v>6312</v>
      </c>
      <c r="K299" s="39">
        <f>SUM(K300)</f>
        <v>1370.8</v>
      </c>
      <c r="L299" s="39">
        <f>SUM(L300)</f>
        <v>21.717363751584283</v>
      </c>
    </row>
    <row r="300" spans="1:12" ht="26.25" customHeight="1" x14ac:dyDescent="0.2">
      <c r="A300" s="28">
        <v>292</v>
      </c>
      <c r="B300" s="13" t="s">
        <v>65</v>
      </c>
      <c r="C300" s="30">
        <v>901</v>
      </c>
      <c r="D300" s="16">
        <v>801</v>
      </c>
      <c r="E300" s="17" t="s">
        <v>205</v>
      </c>
      <c r="F300" s="17" t="s">
        <v>34</v>
      </c>
      <c r="G300" s="38"/>
      <c r="H300" s="38"/>
      <c r="I300" s="40">
        <v>6312</v>
      </c>
      <c r="J300" s="40">
        <v>6312</v>
      </c>
      <c r="K300" s="40">
        <v>1370.8</v>
      </c>
      <c r="L300" s="40">
        <f>K300/J300*100</f>
        <v>21.717363751584283</v>
      </c>
    </row>
    <row r="301" spans="1:12" ht="21" customHeight="1" x14ac:dyDescent="0.2">
      <c r="A301" s="28">
        <v>293</v>
      </c>
      <c r="B301" s="14" t="s">
        <v>23</v>
      </c>
      <c r="C301" s="28">
        <v>901</v>
      </c>
      <c r="D301" s="15">
        <v>1000</v>
      </c>
      <c r="E301" s="12"/>
      <c r="F301" s="17"/>
      <c r="G301" s="38"/>
      <c r="H301" s="38"/>
      <c r="I301" s="39">
        <f>SUM(I302+I306+I337+I345)</f>
        <v>31030.399999999998</v>
      </c>
      <c r="J301" s="39">
        <f>SUM(J302+J306+J337+J345)</f>
        <v>31124.899999999998</v>
      </c>
      <c r="K301" s="39">
        <f>SUM(K302+K306+K337+K345)</f>
        <v>9349.4000000000015</v>
      </c>
      <c r="L301" s="39">
        <f>K301/J301*100</f>
        <v>30.038329440415879</v>
      </c>
    </row>
    <row r="302" spans="1:12" ht="21" customHeight="1" x14ac:dyDescent="0.2">
      <c r="A302" s="28">
        <v>294</v>
      </c>
      <c r="B302" s="14" t="s">
        <v>27</v>
      </c>
      <c r="C302" s="28">
        <v>901</v>
      </c>
      <c r="D302" s="15">
        <v>1001</v>
      </c>
      <c r="E302" s="12"/>
      <c r="F302" s="17"/>
      <c r="G302" s="30"/>
      <c r="H302" s="30"/>
      <c r="I302" s="39">
        <f>SUM(I303)</f>
        <v>2850.6</v>
      </c>
      <c r="J302" s="39">
        <f>SUM(J303)</f>
        <v>2850.6</v>
      </c>
      <c r="K302" s="39">
        <f>SUM(K303)</f>
        <v>562.20000000000005</v>
      </c>
      <c r="L302" s="39">
        <f>SUM(L303)</f>
        <v>19.722163754998949</v>
      </c>
    </row>
    <row r="303" spans="1:12" ht="39.75" customHeight="1" x14ac:dyDescent="0.2">
      <c r="A303" s="28">
        <v>295</v>
      </c>
      <c r="B303" s="14" t="s">
        <v>298</v>
      </c>
      <c r="C303" s="28">
        <v>901</v>
      </c>
      <c r="D303" s="15">
        <v>1001</v>
      </c>
      <c r="E303" s="12" t="s">
        <v>120</v>
      </c>
      <c r="F303" s="17"/>
      <c r="G303" s="38"/>
      <c r="H303" s="38"/>
      <c r="I303" s="39">
        <f>I304</f>
        <v>2850.6</v>
      </c>
      <c r="J303" s="39">
        <f>J304</f>
        <v>2850.6</v>
      </c>
      <c r="K303" s="39">
        <f>SUM(K304)</f>
        <v>562.20000000000005</v>
      </c>
      <c r="L303" s="39">
        <f>L304</f>
        <v>19.722163754998949</v>
      </c>
    </row>
    <row r="304" spans="1:12" ht="54.75" customHeight="1" x14ac:dyDescent="0.2">
      <c r="A304" s="28">
        <v>296</v>
      </c>
      <c r="B304" s="43" t="s">
        <v>88</v>
      </c>
      <c r="C304" s="28">
        <v>901</v>
      </c>
      <c r="D304" s="15">
        <v>1001</v>
      </c>
      <c r="E304" s="12" t="s">
        <v>161</v>
      </c>
      <c r="F304" s="17"/>
      <c r="G304" s="38"/>
      <c r="H304" s="38"/>
      <c r="I304" s="39">
        <f>I305</f>
        <v>2850.6</v>
      </c>
      <c r="J304" s="39">
        <f>J305</f>
        <v>2850.6</v>
      </c>
      <c r="K304" s="39">
        <f>SUM(K305)</f>
        <v>562.20000000000005</v>
      </c>
      <c r="L304" s="39">
        <f>L305</f>
        <v>19.722163754998949</v>
      </c>
    </row>
    <row r="305" spans="1:13" ht="25.5" x14ac:dyDescent="0.2">
      <c r="A305" s="28">
        <v>297</v>
      </c>
      <c r="B305" s="13" t="s">
        <v>39</v>
      </c>
      <c r="C305" s="30">
        <v>901</v>
      </c>
      <c r="D305" s="16">
        <v>1001</v>
      </c>
      <c r="E305" s="17" t="s">
        <v>161</v>
      </c>
      <c r="F305" s="54" t="s">
        <v>38</v>
      </c>
      <c r="G305" s="38"/>
      <c r="H305" s="38"/>
      <c r="I305" s="40">
        <v>2850.6</v>
      </c>
      <c r="J305" s="40">
        <v>2850.6</v>
      </c>
      <c r="K305" s="40">
        <v>562.20000000000005</v>
      </c>
      <c r="L305" s="40">
        <f t="shared" ref="L305:L316" si="27">K305/J305*100</f>
        <v>19.722163754998949</v>
      </c>
    </row>
    <row r="306" spans="1:13" ht="16.5" customHeight="1" x14ac:dyDescent="0.2">
      <c r="A306" s="28">
        <v>298</v>
      </c>
      <c r="B306" s="14" t="s">
        <v>25</v>
      </c>
      <c r="C306" s="28">
        <v>901</v>
      </c>
      <c r="D306" s="15">
        <v>1003</v>
      </c>
      <c r="E306" s="12"/>
      <c r="F306" s="17"/>
      <c r="G306" s="38"/>
      <c r="H306" s="38"/>
      <c r="I306" s="39">
        <f>SUM(I307+I319+I322+I325+I329+I332)</f>
        <v>25953.8</v>
      </c>
      <c r="J306" s="39">
        <f>SUM(J307+J319+J322+J325+J329+J332)</f>
        <v>24704.5</v>
      </c>
      <c r="K306" s="39">
        <f>SUM(K307+K319+K322+K325+K329+K332)</f>
        <v>8285.7000000000007</v>
      </c>
      <c r="L306" s="39">
        <f t="shared" si="27"/>
        <v>33.539233742840374</v>
      </c>
    </row>
    <row r="307" spans="1:13" ht="36" customHeight="1" x14ac:dyDescent="0.2">
      <c r="A307" s="28">
        <v>299</v>
      </c>
      <c r="B307" s="71" t="s">
        <v>382</v>
      </c>
      <c r="C307" s="28">
        <v>901</v>
      </c>
      <c r="D307" s="15">
        <v>1003</v>
      </c>
      <c r="E307" s="12" t="s">
        <v>162</v>
      </c>
      <c r="F307" s="17"/>
      <c r="G307" s="38"/>
      <c r="H307" s="38"/>
      <c r="I307" s="39">
        <f>SUM(I308+I311+I314+I317)</f>
        <v>24363.4</v>
      </c>
      <c r="J307" s="39">
        <f>SUM(J308+J311+J314+J317)</f>
        <v>24370.7</v>
      </c>
      <c r="K307" s="39">
        <f>SUM(K308+K311+K314+K317)</f>
        <v>8208.4</v>
      </c>
      <c r="L307" s="39">
        <f t="shared" si="27"/>
        <v>33.681428929000809</v>
      </c>
    </row>
    <row r="308" spans="1:13" ht="120.75" customHeight="1" x14ac:dyDescent="0.2">
      <c r="A308" s="28">
        <v>300</v>
      </c>
      <c r="B308" s="14" t="s">
        <v>90</v>
      </c>
      <c r="C308" s="28">
        <v>901</v>
      </c>
      <c r="D308" s="15">
        <v>1003</v>
      </c>
      <c r="E308" s="12" t="s">
        <v>286</v>
      </c>
      <c r="F308" s="17"/>
      <c r="G308" s="38"/>
      <c r="H308" s="38"/>
      <c r="I308" s="39">
        <f>SUM(I309:I310)</f>
        <v>3654</v>
      </c>
      <c r="J308" s="39">
        <f>SUM(J309:J310)</f>
        <v>3654</v>
      </c>
      <c r="K308" s="39">
        <f>SUM(K309:K310)</f>
        <v>736.6</v>
      </c>
      <c r="L308" s="39">
        <f t="shared" si="27"/>
        <v>20.158730158730158</v>
      </c>
    </row>
    <row r="309" spans="1:13" ht="27" customHeight="1" x14ac:dyDescent="0.2">
      <c r="A309" s="28">
        <v>301</v>
      </c>
      <c r="B309" s="13" t="s">
        <v>179</v>
      </c>
      <c r="C309" s="30">
        <v>901</v>
      </c>
      <c r="D309" s="16">
        <v>1003</v>
      </c>
      <c r="E309" s="17" t="s">
        <v>286</v>
      </c>
      <c r="F309" s="17" t="s">
        <v>62</v>
      </c>
      <c r="G309" s="38"/>
      <c r="H309" s="38"/>
      <c r="I309" s="40">
        <v>54</v>
      </c>
      <c r="J309" s="40">
        <v>54</v>
      </c>
      <c r="K309" s="40">
        <v>8.6</v>
      </c>
      <c r="L309" s="40">
        <f t="shared" si="27"/>
        <v>15.925925925925924</v>
      </c>
    </row>
    <row r="310" spans="1:13" ht="20.25" customHeight="1" x14ac:dyDescent="0.2">
      <c r="A310" s="28">
        <v>302</v>
      </c>
      <c r="B310" s="13" t="s">
        <v>37</v>
      </c>
      <c r="C310" s="30">
        <v>901</v>
      </c>
      <c r="D310" s="16">
        <v>1003</v>
      </c>
      <c r="E310" s="17" t="s">
        <v>286</v>
      </c>
      <c r="F310" s="17" t="s">
        <v>36</v>
      </c>
      <c r="G310" s="38"/>
      <c r="H310" s="38"/>
      <c r="I310" s="40">
        <v>3600</v>
      </c>
      <c r="J310" s="40">
        <v>3600</v>
      </c>
      <c r="K310" s="40">
        <v>728</v>
      </c>
      <c r="L310" s="40">
        <f t="shared" si="27"/>
        <v>20.222222222222221</v>
      </c>
    </row>
    <row r="311" spans="1:13" ht="127.5" customHeight="1" x14ac:dyDescent="0.2">
      <c r="A311" s="28">
        <v>303</v>
      </c>
      <c r="B311" s="14" t="s">
        <v>89</v>
      </c>
      <c r="C311" s="28">
        <v>901</v>
      </c>
      <c r="D311" s="15">
        <v>1003</v>
      </c>
      <c r="E311" s="12" t="s">
        <v>163</v>
      </c>
      <c r="F311" s="17"/>
      <c r="G311" s="38"/>
      <c r="H311" s="38"/>
      <c r="I311" s="39">
        <f>SUM(I312:I313)</f>
        <v>2439.4</v>
      </c>
      <c r="J311" s="39">
        <f>SUM(J312:J313)</f>
        <v>2439.4</v>
      </c>
      <c r="K311" s="39">
        <f>SUM(K312:K313)</f>
        <v>714.69999999999993</v>
      </c>
      <c r="L311" s="39">
        <f t="shared" si="27"/>
        <v>29.298188079035825</v>
      </c>
    </row>
    <row r="312" spans="1:13" ht="38.25" x14ac:dyDescent="0.2">
      <c r="A312" s="28">
        <v>304</v>
      </c>
      <c r="B312" s="13" t="s">
        <v>179</v>
      </c>
      <c r="C312" s="30">
        <v>901</v>
      </c>
      <c r="D312" s="16">
        <v>1003</v>
      </c>
      <c r="E312" s="17" t="s">
        <v>163</v>
      </c>
      <c r="F312" s="17" t="s">
        <v>62</v>
      </c>
      <c r="G312" s="38"/>
      <c r="H312" s="38"/>
      <c r="I312" s="40">
        <v>39.4</v>
      </c>
      <c r="J312" s="40">
        <v>39.4</v>
      </c>
      <c r="K312" s="40">
        <v>8.4</v>
      </c>
      <c r="L312" s="40">
        <f t="shared" si="27"/>
        <v>21.319796954314725</v>
      </c>
    </row>
    <row r="313" spans="1:13" ht="25.5" x14ac:dyDescent="0.2">
      <c r="A313" s="28">
        <v>305</v>
      </c>
      <c r="B313" s="13" t="s">
        <v>39</v>
      </c>
      <c r="C313" s="30">
        <v>901</v>
      </c>
      <c r="D313" s="16">
        <v>1003</v>
      </c>
      <c r="E313" s="17" t="s">
        <v>163</v>
      </c>
      <c r="F313" s="17" t="s">
        <v>38</v>
      </c>
      <c r="G313" s="38"/>
      <c r="H313" s="38"/>
      <c r="I313" s="40">
        <v>2400</v>
      </c>
      <c r="J313" s="40">
        <v>2400</v>
      </c>
      <c r="K313" s="40">
        <v>706.3</v>
      </c>
      <c r="L313" s="40">
        <f t="shared" si="27"/>
        <v>29.429166666666667</v>
      </c>
    </row>
    <row r="314" spans="1:13" ht="130.5" customHeight="1" x14ac:dyDescent="0.2">
      <c r="A314" s="28">
        <v>306</v>
      </c>
      <c r="B314" s="14" t="s">
        <v>91</v>
      </c>
      <c r="C314" s="28">
        <v>901</v>
      </c>
      <c r="D314" s="15">
        <v>1003</v>
      </c>
      <c r="E314" s="12" t="s">
        <v>287</v>
      </c>
      <c r="F314" s="17"/>
      <c r="G314" s="38"/>
      <c r="H314" s="38"/>
      <c r="I314" s="39">
        <f>SUM(I315:I316)</f>
        <v>18270</v>
      </c>
      <c r="J314" s="39">
        <f>SUM(J315:J316)</f>
        <v>18270</v>
      </c>
      <c r="K314" s="39">
        <f>SUM(K315:K316)</f>
        <v>6755.8</v>
      </c>
      <c r="L314" s="39">
        <f t="shared" si="27"/>
        <v>36.977558839627804</v>
      </c>
      <c r="M314" s="6"/>
    </row>
    <row r="315" spans="1:13" ht="28.5" customHeight="1" x14ac:dyDescent="0.2">
      <c r="A315" s="28">
        <v>307</v>
      </c>
      <c r="B315" s="13" t="s">
        <v>179</v>
      </c>
      <c r="C315" s="30">
        <v>901</v>
      </c>
      <c r="D315" s="16">
        <v>1003</v>
      </c>
      <c r="E315" s="17" t="s">
        <v>287</v>
      </c>
      <c r="F315" s="17" t="s">
        <v>62</v>
      </c>
      <c r="G315" s="38"/>
      <c r="H315" s="38"/>
      <c r="I315" s="40">
        <v>270</v>
      </c>
      <c r="J315" s="40">
        <v>270</v>
      </c>
      <c r="K315" s="40">
        <v>85.2</v>
      </c>
      <c r="L315" s="40">
        <f t="shared" si="27"/>
        <v>31.555555555555557</v>
      </c>
    </row>
    <row r="316" spans="1:13" ht="16.5" customHeight="1" x14ac:dyDescent="0.2">
      <c r="A316" s="28">
        <v>308</v>
      </c>
      <c r="B316" s="13" t="s">
        <v>37</v>
      </c>
      <c r="C316" s="30">
        <v>901</v>
      </c>
      <c r="D316" s="16">
        <v>1003</v>
      </c>
      <c r="E316" s="17" t="s">
        <v>287</v>
      </c>
      <c r="F316" s="17" t="s">
        <v>36</v>
      </c>
      <c r="G316" s="38"/>
      <c r="H316" s="38"/>
      <c r="I316" s="40">
        <v>18000</v>
      </c>
      <c r="J316" s="40">
        <v>18000</v>
      </c>
      <c r="K316" s="40">
        <v>6670.6</v>
      </c>
      <c r="L316" s="40">
        <f t="shared" si="27"/>
        <v>37.058888888888895</v>
      </c>
    </row>
    <row r="317" spans="1:13" ht="66" customHeight="1" x14ac:dyDescent="0.2">
      <c r="A317" s="28">
        <v>309</v>
      </c>
      <c r="B317" s="14" t="s">
        <v>396</v>
      </c>
      <c r="C317" s="28">
        <v>901</v>
      </c>
      <c r="D317" s="15">
        <v>1003</v>
      </c>
      <c r="E317" s="95" t="s">
        <v>398</v>
      </c>
      <c r="F317" s="12"/>
      <c r="G317" s="38"/>
      <c r="H317" s="38"/>
      <c r="I317" s="39">
        <f>SUM(I318)</f>
        <v>0</v>
      </c>
      <c r="J317" s="39">
        <f>SUM(J318)</f>
        <v>7.3</v>
      </c>
      <c r="K317" s="39">
        <f>SUM(K318)</f>
        <v>1.3</v>
      </c>
      <c r="L317" s="39">
        <f>SUM(L318)</f>
        <v>17.808219178082194</v>
      </c>
    </row>
    <row r="318" spans="1:13" ht="35.25" customHeight="1" x14ac:dyDescent="0.2">
      <c r="A318" s="28">
        <v>310</v>
      </c>
      <c r="B318" s="13" t="s">
        <v>397</v>
      </c>
      <c r="C318" s="30">
        <v>901</v>
      </c>
      <c r="D318" s="16">
        <v>1003</v>
      </c>
      <c r="E318" s="96" t="s">
        <v>398</v>
      </c>
      <c r="F318" s="17" t="s">
        <v>38</v>
      </c>
      <c r="G318" s="38"/>
      <c r="H318" s="38"/>
      <c r="I318" s="40">
        <v>0</v>
      </c>
      <c r="J318" s="40">
        <v>7.3</v>
      </c>
      <c r="K318" s="40">
        <v>1.3</v>
      </c>
      <c r="L318" s="40">
        <f>K318/J318*100</f>
        <v>17.808219178082194</v>
      </c>
    </row>
    <row r="319" spans="1:13" ht="44.25" customHeight="1" x14ac:dyDescent="0.2">
      <c r="A319" s="28">
        <v>311</v>
      </c>
      <c r="B319" s="14" t="s">
        <v>383</v>
      </c>
      <c r="C319" s="28">
        <v>901</v>
      </c>
      <c r="D319" s="15">
        <v>1003</v>
      </c>
      <c r="E319" s="12" t="s">
        <v>164</v>
      </c>
      <c r="F319" s="17"/>
      <c r="G319" s="38"/>
      <c r="H319" s="38"/>
      <c r="I319" s="39">
        <f t="shared" ref="I319:L320" si="28">SUM(I320)</f>
        <v>8.5</v>
      </c>
      <c r="J319" s="39">
        <f t="shared" si="28"/>
        <v>8.5</v>
      </c>
      <c r="K319" s="39">
        <f t="shared" si="28"/>
        <v>2.1</v>
      </c>
      <c r="L319" s="39">
        <f t="shared" si="28"/>
        <v>24.705882352941178</v>
      </c>
    </row>
    <row r="320" spans="1:13" ht="42" customHeight="1" x14ac:dyDescent="0.2">
      <c r="A320" s="28">
        <v>312</v>
      </c>
      <c r="B320" s="51" t="s">
        <v>272</v>
      </c>
      <c r="C320" s="28">
        <v>901</v>
      </c>
      <c r="D320" s="15">
        <v>1003</v>
      </c>
      <c r="E320" s="11" t="s">
        <v>296</v>
      </c>
      <c r="F320" s="17"/>
      <c r="G320" s="38"/>
      <c r="H320" s="38"/>
      <c r="I320" s="39">
        <f t="shared" si="28"/>
        <v>8.5</v>
      </c>
      <c r="J320" s="39">
        <f t="shared" si="28"/>
        <v>8.5</v>
      </c>
      <c r="K320" s="39">
        <f t="shared" si="28"/>
        <v>2.1</v>
      </c>
      <c r="L320" s="39">
        <f t="shared" si="28"/>
        <v>24.705882352941178</v>
      </c>
    </row>
    <row r="321" spans="1:12" ht="18" customHeight="1" x14ac:dyDescent="0.2">
      <c r="A321" s="28">
        <v>313</v>
      </c>
      <c r="B321" s="13" t="s">
        <v>37</v>
      </c>
      <c r="C321" s="30">
        <v>901</v>
      </c>
      <c r="D321" s="16">
        <v>1003</v>
      </c>
      <c r="E321" s="54" t="s">
        <v>296</v>
      </c>
      <c r="F321" s="54" t="s">
        <v>36</v>
      </c>
      <c r="G321" s="38"/>
      <c r="H321" s="38"/>
      <c r="I321" s="40">
        <v>8.5</v>
      </c>
      <c r="J321" s="40">
        <v>8.5</v>
      </c>
      <c r="K321" s="40">
        <v>2.1</v>
      </c>
      <c r="L321" s="40">
        <f>K321/J321*100</f>
        <v>24.705882352941178</v>
      </c>
    </row>
    <row r="322" spans="1:12" ht="39" customHeight="1" x14ac:dyDescent="0.2">
      <c r="A322" s="28">
        <v>314</v>
      </c>
      <c r="B322" s="14" t="s">
        <v>325</v>
      </c>
      <c r="C322" s="28">
        <v>901</v>
      </c>
      <c r="D322" s="15">
        <v>1003</v>
      </c>
      <c r="E322" s="11" t="s">
        <v>165</v>
      </c>
      <c r="F322" s="17"/>
      <c r="G322" s="38"/>
      <c r="H322" s="38"/>
      <c r="I322" s="39">
        <f>SUM(I323)</f>
        <v>305.3</v>
      </c>
      <c r="J322" s="39">
        <f>SUM(J323)</f>
        <v>305.3</v>
      </c>
      <c r="K322" s="39">
        <f>SUM(K323)</f>
        <v>0</v>
      </c>
      <c r="L322" s="39">
        <f>SUM(L323)</f>
        <v>0</v>
      </c>
    </row>
    <row r="323" spans="1:12" ht="45" customHeight="1" x14ac:dyDescent="0.2">
      <c r="A323" s="28">
        <v>315</v>
      </c>
      <c r="B323" s="91" t="s">
        <v>385</v>
      </c>
      <c r="C323" s="28">
        <v>901</v>
      </c>
      <c r="D323" s="15">
        <v>1003</v>
      </c>
      <c r="E323" s="89" t="s">
        <v>384</v>
      </c>
      <c r="F323" s="17"/>
      <c r="G323" s="38"/>
      <c r="H323" s="38"/>
      <c r="I323" s="39">
        <f>I324</f>
        <v>305.3</v>
      </c>
      <c r="J323" s="39">
        <f>J324</f>
        <v>305.3</v>
      </c>
      <c r="K323" s="39">
        <f>SUM(K324)</f>
        <v>0</v>
      </c>
      <c r="L323" s="39">
        <f>L324</f>
        <v>0</v>
      </c>
    </row>
    <row r="324" spans="1:12" ht="25.5" x14ac:dyDescent="0.2">
      <c r="A324" s="28">
        <v>316</v>
      </c>
      <c r="B324" s="13" t="s">
        <v>39</v>
      </c>
      <c r="C324" s="30">
        <v>901</v>
      </c>
      <c r="D324" s="16">
        <v>1003</v>
      </c>
      <c r="E324" s="90" t="s">
        <v>384</v>
      </c>
      <c r="F324" s="17" t="s">
        <v>38</v>
      </c>
      <c r="G324" s="38"/>
      <c r="H324" s="38"/>
      <c r="I324" s="40">
        <v>305.3</v>
      </c>
      <c r="J324" s="40">
        <v>305.3</v>
      </c>
      <c r="K324" s="40">
        <v>0</v>
      </c>
      <c r="L324" s="40">
        <f>K324/J324*100</f>
        <v>0</v>
      </c>
    </row>
    <row r="325" spans="1:12" ht="32.25" customHeight="1" x14ac:dyDescent="0.2">
      <c r="A325" s="28">
        <v>317</v>
      </c>
      <c r="B325" s="14" t="s">
        <v>348</v>
      </c>
      <c r="C325" s="28">
        <v>901</v>
      </c>
      <c r="D325" s="15">
        <v>1003</v>
      </c>
      <c r="E325" s="11" t="s">
        <v>222</v>
      </c>
      <c r="F325" s="12"/>
      <c r="G325" s="41"/>
      <c r="H325" s="41"/>
      <c r="I325" s="39">
        <f t="shared" ref="I325:J327" si="29">SUM(I326)</f>
        <v>1256.5999999999999</v>
      </c>
      <c r="J325" s="39">
        <f t="shared" si="29"/>
        <v>0</v>
      </c>
      <c r="K325" s="39">
        <v>0</v>
      </c>
      <c r="L325" s="39">
        <f>SUM(L326)</f>
        <v>0</v>
      </c>
    </row>
    <row r="326" spans="1:12" ht="62.25" customHeight="1" x14ac:dyDescent="0.2">
      <c r="A326" s="28">
        <v>318</v>
      </c>
      <c r="B326" s="14" t="s">
        <v>220</v>
      </c>
      <c r="C326" s="28">
        <v>901</v>
      </c>
      <c r="D326" s="15">
        <v>1003</v>
      </c>
      <c r="E326" s="11" t="s">
        <v>292</v>
      </c>
      <c r="F326" s="12"/>
      <c r="G326" s="41"/>
      <c r="H326" s="41"/>
      <c r="I326" s="39">
        <f t="shared" si="29"/>
        <v>1256.5999999999999</v>
      </c>
      <c r="J326" s="39">
        <f t="shared" si="29"/>
        <v>0</v>
      </c>
      <c r="K326" s="39">
        <v>0</v>
      </c>
      <c r="L326" s="39">
        <f>SUM(L327)</f>
        <v>0</v>
      </c>
    </row>
    <row r="327" spans="1:12" ht="30" customHeight="1" x14ac:dyDescent="0.2">
      <c r="A327" s="28">
        <v>319</v>
      </c>
      <c r="B327" s="14" t="s">
        <v>221</v>
      </c>
      <c r="C327" s="28">
        <v>901</v>
      </c>
      <c r="D327" s="15">
        <v>1003</v>
      </c>
      <c r="E327" s="11" t="s">
        <v>273</v>
      </c>
      <c r="F327" s="12"/>
      <c r="G327" s="41"/>
      <c r="H327" s="41"/>
      <c r="I327" s="39">
        <f t="shared" si="29"/>
        <v>1256.5999999999999</v>
      </c>
      <c r="J327" s="39">
        <f t="shared" si="29"/>
        <v>0</v>
      </c>
      <c r="K327" s="39">
        <v>0</v>
      </c>
      <c r="L327" s="39">
        <f>SUM(L328)</f>
        <v>0</v>
      </c>
    </row>
    <row r="328" spans="1:12" ht="27.75" customHeight="1" x14ac:dyDescent="0.2">
      <c r="A328" s="28">
        <v>320</v>
      </c>
      <c r="B328" s="13" t="s">
        <v>39</v>
      </c>
      <c r="C328" s="30">
        <v>901</v>
      </c>
      <c r="D328" s="16">
        <v>1003</v>
      </c>
      <c r="E328" s="54" t="s">
        <v>273</v>
      </c>
      <c r="F328" s="17" t="s">
        <v>38</v>
      </c>
      <c r="G328" s="38"/>
      <c r="H328" s="38"/>
      <c r="I328" s="40">
        <v>1256.5999999999999</v>
      </c>
      <c r="J328" s="40">
        <f>1256.6-1256.6</f>
        <v>0</v>
      </c>
      <c r="K328" s="40">
        <v>0</v>
      </c>
      <c r="L328" s="40">
        <f>1256.6-1256.6</f>
        <v>0</v>
      </c>
    </row>
    <row r="329" spans="1:12" ht="30" customHeight="1" x14ac:dyDescent="0.2">
      <c r="A329" s="28">
        <v>321</v>
      </c>
      <c r="B329" s="51" t="s">
        <v>386</v>
      </c>
      <c r="C329" s="28">
        <v>901</v>
      </c>
      <c r="D329" s="15">
        <v>1003</v>
      </c>
      <c r="E329" s="11" t="s">
        <v>227</v>
      </c>
      <c r="F329" s="12"/>
      <c r="G329" s="41"/>
      <c r="H329" s="41"/>
      <c r="I329" s="39">
        <f t="shared" ref="I329:L330" si="30">SUM(I330)</f>
        <v>5</v>
      </c>
      <c r="J329" s="39">
        <f t="shared" si="30"/>
        <v>5</v>
      </c>
      <c r="K329" s="39">
        <f t="shared" si="30"/>
        <v>0</v>
      </c>
      <c r="L329" s="39">
        <f t="shared" si="30"/>
        <v>0</v>
      </c>
    </row>
    <row r="330" spans="1:12" ht="45.75" customHeight="1" x14ac:dyDescent="0.2">
      <c r="A330" s="28">
        <v>322</v>
      </c>
      <c r="B330" s="14" t="s">
        <v>274</v>
      </c>
      <c r="C330" s="28">
        <v>901</v>
      </c>
      <c r="D330" s="15">
        <v>1003</v>
      </c>
      <c r="E330" s="11" t="s">
        <v>275</v>
      </c>
      <c r="F330" s="12"/>
      <c r="G330" s="41"/>
      <c r="H330" s="41"/>
      <c r="I330" s="39">
        <f t="shared" si="30"/>
        <v>5</v>
      </c>
      <c r="J330" s="39">
        <f t="shared" si="30"/>
        <v>5</v>
      </c>
      <c r="K330" s="39">
        <f t="shared" si="30"/>
        <v>0</v>
      </c>
      <c r="L330" s="39">
        <f t="shared" si="30"/>
        <v>0</v>
      </c>
    </row>
    <row r="331" spans="1:12" ht="30" customHeight="1" x14ac:dyDescent="0.2">
      <c r="A331" s="28">
        <v>323</v>
      </c>
      <c r="B331" s="13" t="s">
        <v>179</v>
      </c>
      <c r="C331" s="30">
        <v>901</v>
      </c>
      <c r="D331" s="16">
        <v>1003</v>
      </c>
      <c r="E331" s="54" t="s">
        <v>275</v>
      </c>
      <c r="F331" s="17" t="s">
        <v>62</v>
      </c>
      <c r="G331" s="38"/>
      <c r="H331" s="38"/>
      <c r="I331" s="40">
        <v>5</v>
      </c>
      <c r="J331" s="40">
        <v>5</v>
      </c>
      <c r="K331" s="40">
        <v>0</v>
      </c>
      <c r="L331" s="40">
        <f>K331/J331*100</f>
        <v>0</v>
      </c>
    </row>
    <row r="332" spans="1:12" ht="20.25" customHeight="1" x14ac:dyDescent="0.2">
      <c r="A332" s="28">
        <v>324</v>
      </c>
      <c r="B332" s="14" t="s">
        <v>58</v>
      </c>
      <c r="C332" s="28">
        <v>901</v>
      </c>
      <c r="D332" s="15">
        <v>1003</v>
      </c>
      <c r="E332" s="11" t="s">
        <v>112</v>
      </c>
      <c r="F332" s="12"/>
      <c r="G332" s="41"/>
      <c r="H332" s="41"/>
      <c r="I332" s="39">
        <f>SUM(I335)</f>
        <v>15</v>
      </c>
      <c r="J332" s="39">
        <f>SUM(J335)</f>
        <v>15</v>
      </c>
      <c r="K332" s="39">
        <f>SUM(K333+K335)</f>
        <v>75.2</v>
      </c>
      <c r="L332" s="39">
        <f>K332/J332*100</f>
        <v>501.33333333333337</v>
      </c>
    </row>
    <row r="333" spans="1:12" ht="20.25" customHeight="1" x14ac:dyDescent="0.2">
      <c r="A333" s="28">
        <v>325</v>
      </c>
      <c r="B333" s="14" t="s">
        <v>6</v>
      </c>
      <c r="C333" s="28">
        <v>901</v>
      </c>
      <c r="D333" s="15">
        <v>1003</v>
      </c>
      <c r="E333" s="11" t="s">
        <v>114</v>
      </c>
      <c r="F333" s="12"/>
      <c r="G333" s="41"/>
      <c r="H333" s="41"/>
      <c r="I333" s="39">
        <v>0</v>
      </c>
      <c r="J333" s="39">
        <v>0</v>
      </c>
      <c r="K333" s="39">
        <f>SUM(K334)</f>
        <v>75</v>
      </c>
      <c r="L333" s="39">
        <v>0</v>
      </c>
    </row>
    <row r="334" spans="1:12" ht="33.75" customHeight="1" x14ac:dyDescent="0.2">
      <c r="A334" s="28">
        <v>326</v>
      </c>
      <c r="B334" s="13" t="s">
        <v>39</v>
      </c>
      <c r="C334" s="30">
        <v>901</v>
      </c>
      <c r="D334" s="16">
        <v>1003</v>
      </c>
      <c r="E334" s="54" t="s">
        <v>114</v>
      </c>
      <c r="F334" s="17" t="s">
        <v>38</v>
      </c>
      <c r="G334" s="38"/>
      <c r="H334" s="38"/>
      <c r="I334" s="40">
        <v>0</v>
      </c>
      <c r="J334" s="40">
        <v>0</v>
      </c>
      <c r="K334" s="40">
        <v>75</v>
      </c>
      <c r="L334" s="40">
        <v>0</v>
      </c>
    </row>
    <row r="335" spans="1:12" ht="63.75" x14ac:dyDescent="0.2">
      <c r="A335" s="28">
        <v>327</v>
      </c>
      <c r="B335" s="42" t="s">
        <v>105</v>
      </c>
      <c r="C335" s="28">
        <v>901</v>
      </c>
      <c r="D335" s="15">
        <v>1003</v>
      </c>
      <c r="E335" s="11" t="s">
        <v>276</v>
      </c>
      <c r="F335" s="54"/>
      <c r="G335" s="38"/>
      <c r="H335" s="38"/>
      <c r="I335" s="39">
        <f>I336</f>
        <v>15</v>
      </c>
      <c r="J335" s="39">
        <f>J336</f>
        <v>15</v>
      </c>
      <c r="K335" s="39">
        <f>SUM(K336)</f>
        <v>0.2</v>
      </c>
      <c r="L335" s="39">
        <f>L336</f>
        <v>1.3333333333333335</v>
      </c>
    </row>
    <row r="336" spans="1:12" ht="38.25" x14ac:dyDescent="0.2">
      <c r="A336" s="28">
        <v>328</v>
      </c>
      <c r="B336" s="13" t="s">
        <v>181</v>
      </c>
      <c r="C336" s="30">
        <v>901</v>
      </c>
      <c r="D336" s="16">
        <v>1003</v>
      </c>
      <c r="E336" s="54" t="s">
        <v>276</v>
      </c>
      <c r="F336" s="54" t="s">
        <v>44</v>
      </c>
      <c r="G336" s="38"/>
      <c r="H336" s="38"/>
      <c r="I336" s="40">
        <v>15</v>
      </c>
      <c r="J336" s="40">
        <v>15</v>
      </c>
      <c r="K336" s="40">
        <v>0.2</v>
      </c>
      <c r="L336" s="40">
        <f>K336/J336*100</f>
        <v>1.3333333333333335</v>
      </c>
    </row>
    <row r="337" spans="1:12" ht="17.25" customHeight="1" x14ac:dyDescent="0.2">
      <c r="A337" s="28">
        <v>329</v>
      </c>
      <c r="B337" s="14" t="s">
        <v>403</v>
      </c>
      <c r="C337" s="28">
        <v>901</v>
      </c>
      <c r="D337" s="15">
        <v>1004</v>
      </c>
      <c r="E337" s="11"/>
      <c r="F337" s="11"/>
      <c r="G337" s="41"/>
      <c r="H337" s="41"/>
      <c r="I337" s="39">
        <f>SUM(I338+I341)</f>
        <v>0</v>
      </c>
      <c r="J337" s="39">
        <f>SUM(J338+J341)</f>
        <v>1343.8</v>
      </c>
      <c r="K337" s="39">
        <f>SUM(K338+K341)</f>
        <v>33</v>
      </c>
      <c r="L337" s="39">
        <f>K337/J337*100</f>
        <v>2.4557225777645484</v>
      </c>
    </row>
    <row r="338" spans="1:12" ht="41.25" customHeight="1" x14ac:dyDescent="0.2">
      <c r="A338" s="28">
        <v>330</v>
      </c>
      <c r="B338" s="14" t="s">
        <v>335</v>
      </c>
      <c r="C338" s="28">
        <v>901</v>
      </c>
      <c r="D338" s="15">
        <v>1004</v>
      </c>
      <c r="E338" s="12" t="s">
        <v>151</v>
      </c>
      <c r="F338" s="12"/>
      <c r="G338" s="41"/>
      <c r="H338" s="41"/>
      <c r="I338" s="39">
        <f t="shared" ref="I338:K339" si="31">SUM(I339)</f>
        <v>0</v>
      </c>
      <c r="J338" s="39">
        <f t="shared" si="31"/>
        <v>33</v>
      </c>
      <c r="K338" s="39">
        <f t="shared" si="31"/>
        <v>33</v>
      </c>
      <c r="L338" s="39">
        <f>K338/J338*100</f>
        <v>100</v>
      </c>
    </row>
    <row r="339" spans="1:12" ht="63.75" x14ac:dyDescent="0.2">
      <c r="A339" s="28">
        <v>331</v>
      </c>
      <c r="B339" s="14" t="s">
        <v>404</v>
      </c>
      <c r="C339" s="28">
        <v>901</v>
      </c>
      <c r="D339" s="15">
        <v>1004</v>
      </c>
      <c r="E339" s="12" t="s">
        <v>393</v>
      </c>
      <c r="F339" s="17"/>
      <c r="G339" s="41"/>
      <c r="H339" s="41"/>
      <c r="I339" s="39">
        <f t="shared" si="31"/>
        <v>0</v>
      </c>
      <c r="J339" s="39">
        <f t="shared" si="31"/>
        <v>33</v>
      </c>
      <c r="K339" s="39">
        <f t="shared" si="31"/>
        <v>33</v>
      </c>
      <c r="L339" s="39">
        <f>SUM(L340)</f>
        <v>100</v>
      </c>
    </row>
    <row r="340" spans="1:12" ht="19.5" customHeight="1" x14ac:dyDescent="0.2">
      <c r="A340" s="28">
        <v>332</v>
      </c>
      <c r="B340" s="13" t="s">
        <v>289</v>
      </c>
      <c r="C340" s="30">
        <v>901</v>
      </c>
      <c r="D340" s="16">
        <v>1004</v>
      </c>
      <c r="E340" s="17" t="s">
        <v>393</v>
      </c>
      <c r="F340" s="17" t="s">
        <v>290</v>
      </c>
      <c r="G340" s="38"/>
      <c r="H340" s="38"/>
      <c r="I340" s="40">
        <v>0</v>
      </c>
      <c r="J340" s="40">
        <v>33</v>
      </c>
      <c r="K340" s="40">
        <v>33</v>
      </c>
      <c r="L340" s="40">
        <f>K340/J340*100</f>
        <v>100</v>
      </c>
    </row>
    <row r="341" spans="1:12" ht="37.5" customHeight="1" x14ac:dyDescent="0.2">
      <c r="A341" s="28">
        <v>333</v>
      </c>
      <c r="B341" s="14" t="s">
        <v>348</v>
      </c>
      <c r="C341" s="28">
        <v>901</v>
      </c>
      <c r="D341" s="15">
        <v>1004</v>
      </c>
      <c r="E341" s="11" t="s">
        <v>222</v>
      </c>
      <c r="F341" s="12"/>
      <c r="G341" s="41"/>
      <c r="H341" s="41"/>
      <c r="I341" s="39">
        <f t="shared" ref="I341:J343" si="32">SUM(I342)</f>
        <v>0</v>
      </c>
      <c r="J341" s="39">
        <f t="shared" si="32"/>
        <v>1310.8</v>
      </c>
      <c r="K341" s="39">
        <f t="shared" ref="K341:L343" si="33">SUM(K342)</f>
        <v>0</v>
      </c>
      <c r="L341" s="39">
        <f t="shared" si="33"/>
        <v>0</v>
      </c>
    </row>
    <row r="342" spans="1:12" ht="54.75" customHeight="1" x14ac:dyDescent="0.2">
      <c r="A342" s="28">
        <v>334</v>
      </c>
      <c r="B342" s="14" t="s">
        <v>220</v>
      </c>
      <c r="C342" s="28">
        <v>901</v>
      </c>
      <c r="D342" s="15">
        <v>1004</v>
      </c>
      <c r="E342" s="11" t="s">
        <v>292</v>
      </c>
      <c r="F342" s="12"/>
      <c r="G342" s="41"/>
      <c r="H342" s="41"/>
      <c r="I342" s="39">
        <f t="shared" si="32"/>
        <v>0</v>
      </c>
      <c r="J342" s="39">
        <f t="shared" si="32"/>
        <v>1310.8</v>
      </c>
      <c r="K342" s="39">
        <f t="shared" si="33"/>
        <v>0</v>
      </c>
      <c r="L342" s="39">
        <f t="shared" si="33"/>
        <v>0</v>
      </c>
    </row>
    <row r="343" spans="1:12" ht="40.5" customHeight="1" x14ac:dyDescent="0.2">
      <c r="A343" s="28">
        <v>335</v>
      </c>
      <c r="B343" s="91" t="s">
        <v>405</v>
      </c>
      <c r="C343" s="28">
        <v>901</v>
      </c>
      <c r="D343" s="15">
        <v>1004</v>
      </c>
      <c r="E343" s="89" t="s">
        <v>406</v>
      </c>
      <c r="F343" s="12"/>
      <c r="G343" s="41"/>
      <c r="H343" s="41"/>
      <c r="I343" s="39">
        <f t="shared" si="32"/>
        <v>0</v>
      </c>
      <c r="J343" s="39">
        <f t="shared" si="32"/>
        <v>1310.8</v>
      </c>
      <c r="K343" s="39">
        <f t="shared" si="33"/>
        <v>0</v>
      </c>
      <c r="L343" s="39">
        <f t="shared" si="33"/>
        <v>0</v>
      </c>
    </row>
    <row r="344" spans="1:12" ht="28.5" customHeight="1" x14ac:dyDescent="0.2">
      <c r="A344" s="28">
        <v>336</v>
      </c>
      <c r="B344" s="13" t="s">
        <v>39</v>
      </c>
      <c r="C344" s="30">
        <v>901</v>
      </c>
      <c r="D344" s="16">
        <v>1004</v>
      </c>
      <c r="E344" s="81" t="s">
        <v>406</v>
      </c>
      <c r="F344" s="17" t="s">
        <v>38</v>
      </c>
      <c r="G344" s="38"/>
      <c r="H344" s="38"/>
      <c r="I344" s="40">
        <v>0</v>
      </c>
      <c r="J344" s="40">
        <v>1310.8</v>
      </c>
      <c r="K344" s="40">
        <v>0</v>
      </c>
      <c r="L344" s="40">
        <f t="shared" ref="L344:L355" si="34">K344/J344*100</f>
        <v>0</v>
      </c>
    </row>
    <row r="345" spans="1:12" ht="16.5" customHeight="1" x14ac:dyDescent="0.2">
      <c r="A345" s="28">
        <v>337</v>
      </c>
      <c r="B345" s="14" t="s">
        <v>32</v>
      </c>
      <c r="C345" s="28">
        <v>901</v>
      </c>
      <c r="D345" s="15">
        <v>1006</v>
      </c>
      <c r="E345" s="11"/>
      <c r="F345" s="54"/>
      <c r="G345" s="38"/>
      <c r="H345" s="38"/>
      <c r="I345" s="39">
        <f>SUM(I346)</f>
        <v>2226</v>
      </c>
      <c r="J345" s="39">
        <f>SUM(J346)</f>
        <v>2226</v>
      </c>
      <c r="K345" s="39">
        <f>SUM(K346)</f>
        <v>468.50000000000006</v>
      </c>
      <c r="L345" s="39">
        <f t="shared" si="34"/>
        <v>21.046720575022466</v>
      </c>
    </row>
    <row r="346" spans="1:12" ht="36" customHeight="1" x14ac:dyDescent="0.2">
      <c r="A346" s="28">
        <v>338</v>
      </c>
      <c r="B346" s="71" t="s">
        <v>382</v>
      </c>
      <c r="C346" s="28">
        <v>901</v>
      </c>
      <c r="D346" s="15">
        <v>1006</v>
      </c>
      <c r="E346" s="12" t="s">
        <v>162</v>
      </c>
      <c r="F346" s="17"/>
      <c r="G346" s="38"/>
      <c r="H346" s="38"/>
      <c r="I346" s="39">
        <f>I347+I350</f>
        <v>2226</v>
      </c>
      <c r="J346" s="39">
        <f>J347+J350</f>
        <v>2226</v>
      </c>
      <c r="K346" s="39">
        <f>SUM(K347+K350)</f>
        <v>468.50000000000006</v>
      </c>
      <c r="L346" s="39">
        <f t="shared" si="34"/>
        <v>21.046720575022466</v>
      </c>
    </row>
    <row r="347" spans="1:12" ht="125.25" customHeight="1" x14ac:dyDescent="0.2">
      <c r="A347" s="28">
        <v>339</v>
      </c>
      <c r="B347" s="14" t="s">
        <v>92</v>
      </c>
      <c r="C347" s="28">
        <v>901</v>
      </c>
      <c r="D347" s="15">
        <v>1006</v>
      </c>
      <c r="E347" s="12" t="s">
        <v>286</v>
      </c>
      <c r="F347" s="17"/>
      <c r="G347" s="38"/>
      <c r="H347" s="38"/>
      <c r="I347" s="39">
        <f>I348+I349</f>
        <v>667.2</v>
      </c>
      <c r="J347" s="39">
        <f>J348+J349</f>
        <v>667.2</v>
      </c>
      <c r="K347" s="39">
        <f>SUM(K348:K349)</f>
        <v>104.8</v>
      </c>
      <c r="L347" s="39">
        <f t="shared" si="34"/>
        <v>15.707434052757794</v>
      </c>
    </row>
    <row r="348" spans="1:12" ht="25.5" x14ac:dyDescent="0.2">
      <c r="A348" s="28">
        <v>340</v>
      </c>
      <c r="B348" s="13" t="s">
        <v>180</v>
      </c>
      <c r="C348" s="30">
        <v>901</v>
      </c>
      <c r="D348" s="16">
        <v>1006</v>
      </c>
      <c r="E348" s="17" t="s">
        <v>286</v>
      </c>
      <c r="F348" s="17" t="s">
        <v>40</v>
      </c>
      <c r="G348" s="38"/>
      <c r="H348" s="38"/>
      <c r="I348" s="40">
        <v>435.2</v>
      </c>
      <c r="J348" s="40">
        <v>435.2</v>
      </c>
      <c r="K348" s="40">
        <v>64.8</v>
      </c>
      <c r="L348" s="40">
        <f t="shared" si="34"/>
        <v>14.88970588235294</v>
      </c>
    </row>
    <row r="349" spans="1:12" ht="30" customHeight="1" x14ac:dyDescent="0.2">
      <c r="A349" s="28">
        <v>341</v>
      </c>
      <c r="B349" s="13" t="s">
        <v>179</v>
      </c>
      <c r="C349" s="30">
        <v>901</v>
      </c>
      <c r="D349" s="16">
        <v>1006</v>
      </c>
      <c r="E349" s="17" t="s">
        <v>286</v>
      </c>
      <c r="F349" s="17" t="s">
        <v>62</v>
      </c>
      <c r="G349" s="38"/>
      <c r="H349" s="38"/>
      <c r="I349" s="40">
        <v>232</v>
      </c>
      <c r="J349" s="40">
        <v>232</v>
      </c>
      <c r="K349" s="40">
        <v>40</v>
      </c>
      <c r="L349" s="40">
        <f t="shared" si="34"/>
        <v>17.241379310344829</v>
      </c>
    </row>
    <row r="350" spans="1:12" ht="129.75" customHeight="1" x14ac:dyDescent="0.2">
      <c r="A350" s="28">
        <v>342</v>
      </c>
      <c r="B350" s="14" t="s">
        <v>93</v>
      </c>
      <c r="C350" s="28">
        <v>901</v>
      </c>
      <c r="D350" s="15">
        <v>1006</v>
      </c>
      <c r="E350" s="12" t="s">
        <v>287</v>
      </c>
      <c r="F350" s="17"/>
      <c r="G350" s="38"/>
      <c r="H350" s="38"/>
      <c r="I350" s="39">
        <f>I351+I352</f>
        <v>1558.8</v>
      </c>
      <c r="J350" s="39">
        <f>J351+J352</f>
        <v>1558.8</v>
      </c>
      <c r="K350" s="39">
        <f>SUM(K351:K352)</f>
        <v>363.70000000000005</v>
      </c>
      <c r="L350" s="39">
        <f t="shared" si="34"/>
        <v>23.332050295098796</v>
      </c>
    </row>
    <row r="351" spans="1:12" ht="25.5" x14ac:dyDescent="0.2">
      <c r="A351" s="28">
        <v>343</v>
      </c>
      <c r="B351" s="13" t="s">
        <v>180</v>
      </c>
      <c r="C351" s="30">
        <v>901</v>
      </c>
      <c r="D351" s="16">
        <v>1006</v>
      </c>
      <c r="E351" s="17" t="s">
        <v>287</v>
      </c>
      <c r="F351" s="17" t="s">
        <v>40</v>
      </c>
      <c r="G351" s="38"/>
      <c r="H351" s="38"/>
      <c r="I351" s="40">
        <v>1036</v>
      </c>
      <c r="J351" s="40">
        <v>1036</v>
      </c>
      <c r="K351" s="40">
        <v>192.9</v>
      </c>
      <c r="L351" s="40">
        <f t="shared" si="34"/>
        <v>18.619691119691119</v>
      </c>
    </row>
    <row r="352" spans="1:12" ht="30" customHeight="1" x14ac:dyDescent="0.2">
      <c r="A352" s="28">
        <v>344</v>
      </c>
      <c r="B352" s="13" t="s">
        <v>179</v>
      </c>
      <c r="C352" s="30">
        <v>901</v>
      </c>
      <c r="D352" s="16">
        <v>1006</v>
      </c>
      <c r="E352" s="17" t="s">
        <v>287</v>
      </c>
      <c r="F352" s="17" t="s">
        <v>62</v>
      </c>
      <c r="G352" s="38"/>
      <c r="H352" s="38"/>
      <c r="I352" s="40">
        <v>522.79999999999995</v>
      </c>
      <c r="J352" s="40">
        <v>522.79999999999995</v>
      </c>
      <c r="K352" s="40">
        <v>170.8</v>
      </c>
      <c r="L352" s="40">
        <f t="shared" si="34"/>
        <v>32.670237184391745</v>
      </c>
    </row>
    <row r="353" spans="1:12" ht="16.5" customHeight="1" x14ac:dyDescent="0.2">
      <c r="A353" s="28">
        <v>345</v>
      </c>
      <c r="B353" s="14" t="s">
        <v>29</v>
      </c>
      <c r="C353" s="28">
        <v>901</v>
      </c>
      <c r="D353" s="15">
        <v>1100</v>
      </c>
      <c r="E353" s="11"/>
      <c r="F353" s="54"/>
      <c r="G353" s="38"/>
      <c r="H353" s="38"/>
      <c r="I353" s="39">
        <f t="shared" ref="I353:K354" si="35">SUM(I354)</f>
        <v>9100</v>
      </c>
      <c r="J353" s="39">
        <f t="shared" si="35"/>
        <v>9100</v>
      </c>
      <c r="K353" s="39">
        <f t="shared" si="35"/>
        <v>1690</v>
      </c>
      <c r="L353" s="39">
        <f t="shared" si="34"/>
        <v>18.571428571428573</v>
      </c>
    </row>
    <row r="354" spans="1:12" ht="16.5" customHeight="1" x14ac:dyDescent="0.2">
      <c r="A354" s="28">
        <v>346</v>
      </c>
      <c r="B354" s="14" t="s">
        <v>174</v>
      </c>
      <c r="C354" s="28">
        <v>901</v>
      </c>
      <c r="D354" s="15">
        <v>1102</v>
      </c>
      <c r="E354" s="11"/>
      <c r="F354" s="54"/>
      <c r="G354" s="38"/>
      <c r="H354" s="38"/>
      <c r="I354" s="39">
        <f t="shared" si="35"/>
        <v>9100</v>
      </c>
      <c r="J354" s="39">
        <f t="shared" si="35"/>
        <v>9100</v>
      </c>
      <c r="K354" s="39">
        <f t="shared" si="35"/>
        <v>1690</v>
      </c>
      <c r="L354" s="39">
        <f t="shared" si="34"/>
        <v>18.571428571428573</v>
      </c>
    </row>
    <row r="355" spans="1:12" ht="43.5" customHeight="1" x14ac:dyDescent="0.2">
      <c r="A355" s="28">
        <v>347</v>
      </c>
      <c r="B355" s="71" t="s">
        <v>330</v>
      </c>
      <c r="C355" s="28">
        <v>901</v>
      </c>
      <c r="D355" s="15">
        <v>1102</v>
      </c>
      <c r="E355" s="12" t="s">
        <v>127</v>
      </c>
      <c r="F355" s="17"/>
      <c r="G355" s="38"/>
      <c r="H355" s="38"/>
      <c r="I355" s="39">
        <f>SUM(I356+I358)</f>
        <v>9100</v>
      </c>
      <c r="J355" s="39">
        <f>SUM(J356+J358)</f>
        <v>9100</v>
      </c>
      <c r="K355" s="39">
        <f>SUM(K356+K358)</f>
        <v>1690</v>
      </c>
      <c r="L355" s="39">
        <f t="shared" si="34"/>
        <v>18.571428571428573</v>
      </c>
    </row>
    <row r="356" spans="1:12" ht="29.25" customHeight="1" x14ac:dyDescent="0.2">
      <c r="A356" s="28">
        <v>348</v>
      </c>
      <c r="B356" s="14" t="s">
        <v>102</v>
      </c>
      <c r="C356" s="28">
        <v>901</v>
      </c>
      <c r="D356" s="15">
        <v>1102</v>
      </c>
      <c r="E356" s="12" t="s">
        <v>172</v>
      </c>
      <c r="F356" s="17"/>
      <c r="G356" s="38"/>
      <c r="H356" s="38"/>
      <c r="I356" s="39">
        <f>I357</f>
        <v>100</v>
      </c>
      <c r="J356" s="39">
        <f>J357</f>
        <v>100</v>
      </c>
      <c r="K356" s="39">
        <f>SUM(K357)</f>
        <v>5.2</v>
      </c>
      <c r="L356" s="39">
        <f>L357</f>
        <v>5.2</v>
      </c>
    </row>
    <row r="357" spans="1:12" ht="28.5" customHeight="1" x14ac:dyDescent="0.2">
      <c r="A357" s="28">
        <v>349</v>
      </c>
      <c r="B357" s="13" t="s">
        <v>179</v>
      </c>
      <c r="C357" s="30">
        <v>901</v>
      </c>
      <c r="D357" s="16">
        <v>1102</v>
      </c>
      <c r="E357" s="17" t="s">
        <v>172</v>
      </c>
      <c r="F357" s="17" t="s">
        <v>62</v>
      </c>
      <c r="G357" s="38"/>
      <c r="H357" s="38"/>
      <c r="I357" s="40">
        <v>100</v>
      </c>
      <c r="J357" s="40">
        <v>100</v>
      </c>
      <c r="K357" s="40">
        <v>5.2</v>
      </c>
      <c r="L357" s="40">
        <f>K357/J357*100</f>
        <v>5.2</v>
      </c>
    </row>
    <row r="358" spans="1:12" ht="25.5" x14ac:dyDescent="0.2">
      <c r="A358" s="28">
        <v>350</v>
      </c>
      <c r="B358" s="14" t="s">
        <v>94</v>
      </c>
      <c r="C358" s="28">
        <v>901</v>
      </c>
      <c r="D358" s="15">
        <v>1102</v>
      </c>
      <c r="E358" s="12" t="s">
        <v>173</v>
      </c>
      <c r="F358" s="17"/>
      <c r="G358" s="38"/>
      <c r="H358" s="38"/>
      <c r="I358" s="39">
        <f>SUM(I359:I361)</f>
        <v>9000</v>
      </c>
      <c r="J358" s="39">
        <f>SUM(J359:J361)</f>
        <v>9000</v>
      </c>
      <c r="K358" s="39">
        <f>SUM(K359:K361)</f>
        <v>1684.8</v>
      </c>
      <c r="L358" s="39">
        <f>K358/J358*100</f>
        <v>18.72</v>
      </c>
    </row>
    <row r="359" spans="1:12" ht="16.5" customHeight="1" x14ac:dyDescent="0.2">
      <c r="A359" s="28">
        <v>351</v>
      </c>
      <c r="B359" s="13" t="s">
        <v>65</v>
      </c>
      <c r="C359" s="30">
        <v>901</v>
      </c>
      <c r="D359" s="16">
        <v>1102</v>
      </c>
      <c r="E359" s="17" t="s">
        <v>173</v>
      </c>
      <c r="F359" s="17" t="s">
        <v>34</v>
      </c>
      <c r="G359" s="38"/>
      <c r="H359" s="38"/>
      <c r="I359" s="40">
        <v>7166.2</v>
      </c>
      <c r="J359" s="40">
        <v>7166.2</v>
      </c>
      <c r="K359" s="40">
        <v>1227.5999999999999</v>
      </c>
      <c r="L359" s="40">
        <f>K359/J359*100</f>
        <v>17.130417794647094</v>
      </c>
    </row>
    <row r="360" spans="1:12" ht="25.5" x14ac:dyDescent="0.2">
      <c r="A360" s="28">
        <v>352</v>
      </c>
      <c r="B360" s="13" t="s">
        <v>95</v>
      </c>
      <c r="C360" s="30">
        <v>901</v>
      </c>
      <c r="D360" s="16">
        <v>1102</v>
      </c>
      <c r="E360" s="17" t="s">
        <v>173</v>
      </c>
      <c r="F360" s="17" t="s">
        <v>62</v>
      </c>
      <c r="G360" s="38"/>
      <c r="H360" s="38"/>
      <c r="I360" s="40">
        <v>1801.8</v>
      </c>
      <c r="J360" s="40">
        <v>1801.8</v>
      </c>
      <c r="K360" s="40">
        <v>457.2</v>
      </c>
      <c r="L360" s="40">
        <f>K360/J360*100</f>
        <v>25.374625374625374</v>
      </c>
    </row>
    <row r="361" spans="1:12" ht="17.25" customHeight="1" x14ac:dyDescent="0.2">
      <c r="A361" s="28">
        <v>353</v>
      </c>
      <c r="B361" s="13" t="s">
        <v>176</v>
      </c>
      <c r="C361" s="30">
        <v>901</v>
      </c>
      <c r="D361" s="16">
        <v>1102</v>
      </c>
      <c r="E361" s="17" t="s">
        <v>173</v>
      </c>
      <c r="F361" s="17" t="s">
        <v>177</v>
      </c>
      <c r="G361" s="38"/>
      <c r="H361" s="38"/>
      <c r="I361" s="40">
        <v>32</v>
      </c>
      <c r="J361" s="40">
        <v>32</v>
      </c>
      <c r="K361" s="40">
        <v>0</v>
      </c>
      <c r="L361" s="40">
        <v>0</v>
      </c>
    </row>
    <row r="362" spans="1:12" ht="16.5" customHeight="1" x14ac:dyDescent="0.2">
      <c r="A362" s="28">
        <v>354</v>
      </c>
      <c r="B362" s="14" t="s">
        <v>48</v>
      </c>
      <c r="C362" s="28">
        <v>901</v>
      </c>
      <c r="D362" s="15">
        <v>1200</v>
      </c>
      <c r="E362" s="12"/>
      <c r="F362" s="17"/>
      <c r="G362" s="38"/>
      <c r="H362" s="38"/>
      <c r="I362" s="39">
        <f t="shared" ref="I362:K363" si="36">SUM(I363)</f>
        <v>353</v>
      </c>
      <c r="J362" s="39">
        <f t="shared" si="36"/>
        <v>353</v>
      </c>
      <c r="K362" s="39">
        <f t="shared" si="36"/>
        <v>0</v>
      </c>
      <c r="L362" s="39">
        <f>K362/J362*100</f>
        <v>0</v>
      </c>
    </row>
    <row r="363" spans="1:12" ht="17.25" customHeight="1" x14ac:dyDescent="0.2">
      <c r="A363" s="28">
        <v>355</v>
      </c>
      <c r="B363" s="14" t="s">
        <v>49</v>
      </c>
      <c r="C363" s="28">
        <v>901</v>
      </c>
      <c r="D363" s="15">
        <v>1202</v>
      </c>
      <c r="E363" s="12"/>
      <c r="F363" s="17"/>
      <c r="G363" s="38"/>
      <c r="H363" s="38"/>
      <c r="I363" s="39">
        <f t="shared" si="36"/>
        <v>353</v>
      </c>
      <c r="J363" s="39">
        <f t="shared" si="36"/>
        <v>353</v>
      </c>
      <c r="K363" s="39">
        <f t="shared" si="36"/>
        <v>0</v>
      </c>
      <c r="L363" s="39">
        <f>K363/J363*100</f>
        <v>0</v>
      </c>
    </row>
    <row r="364" spans="1:12" ht="41.25" customHeight="1" x14ac:dyDescent="0.2">
      <c r="A364" s="28">
        <v>356</v>
      </c>
      <c r="B364" s="14" t="s">
        <v>298</v>
      </c>
      <c r="C364" s="28">
        <v>901</v>
      </c>
      <c r="D364" s="15">
        <v>1202</v>
      </c>
      <c r="E364" s="12" t="s">
        <v>120</v>
      </c>
      <c r="F364" s="17"/>
      <c r="G364" s="38"/>
      <c r="H364" s="38"/>
      <c r="I364" s="39">
        <f>I365</f>
        <v>353</v>
      </c>
      <c r="J364" s="39">
        <f>J365</f>
        <v>353</v>
      </c>
      <c r="K364" s="39">
        <f>SUM(K365)</f>
        <v>0</v>
      </c>
      <c r="L364" s="39">
        <f>K364/J364*100</f>
        <v>0</v>
      </c>
    </row>
    <row r="365" spans="1:12" ht="33" customHeight="1" x14ac:dyDescent="0.2">
      <c r="A365" s="28">
        <v>357</v>
      </c>
      <c r="B365" s="14" t="s">
        <v>96</v>
      </c>
      <c r="C365" s="28">
        <v>901</v>
      </c>
      <c r="D365" s="15">
        <v>1202</v>
      </c>
      <c r="E365" s="12" t="s">
        <v>166</v>
      </c>
      <c r="F365" s="17"/>
      <c r="G365" s="38"/>
      <c r="H365" s="38"/>
      <c r="I365" s="39">
        <f>SUM(I366)</f>
        <v>353</v>
      </c>
      <c r="J365" s="39">
        <f>SUM(J366)</f>
        <v>353</v>
      </c>
      <c r="K365" s="39">
        <f>SUM(K366)</f>
        <v>0</v>
      </c>
      <c r="L365" s="39">
        <f>SUM(L366)</f>
        <v>0</v>
      </c>
    </row>
    <row r="366" spans="1:12" ht="21" customHeight="1" x14ac:dyDescent="0.2">
      <c r="A366" s="28">
        <v>358</v>
      </c>
      <c r="B366" s="38" t="s">
        <v>278</v>
      </c>
      <c r="C366" s="30">
        <v>901</v>
      </c>
      <c r="D366" s="16">
        <v>1202</v>
      </c>
      <c r="E366" s="17" t="s">
        <v>166</v>
      </c>
      <c r="F366" s="17" t="s">
        <v>277</v>
      </c>
      <c r="G366" s="38"/>
      <c r="H366" s="38"/>
      <c r="I366" s="40">
        <v>353</v>
      </c>
      <c r="J366" s="40">
        <v>353</v>
      </c>
      <c r="K366" s="40">
        <v>0</v>
      </c>
      <c r="L366" s="40">
        <f>K366/J366*100</f>
        <v>0</v>
      </c>
    </row>
    <row r="367" spans="1:12" ht="16.5" customHeight="1" x14ac:dyDescent="0.2">
      <c r="A367" s="28">
        <v>359</v>
      </c>
      <c r="B367" s="29" t="s">
        <v>106</v>
      </c>
      <c r="C367" s="28">
        <v>912</v>
      </c>
      <c r="D367" s="15"/>
      <c r="E367" s="12"/>
      <c r="F367" s="17"/>
      <c r="G367" s="38"/>
      <c r="H367" s="38"/>
      <c r="I367" s="56">
        <f>SUM(I368+I379)</f>
        <v>1749.4</v>
      </c>
      <c r="J367" s="56">
        <f>SUM(J368+J379)</f>
        <v>1749.4</v>
      </c>
      <c r="K367" s="56">
        <f>SUM(K368+K379)</f>
        <v>125</v>
      </c>
      <c r="L367" s="56">
        <f>K367/J367*100</f>
        <v>7.1453069623871031</v>
      </c>
    </row>
    <row r="368" spans="1:12" ht="15" customHeight="1" x14ac:dyDescent="0.2">
      <c r="A368" s="28">
        <v>360</v>
      </c>
      <c r="B368" s="14" t="s">
        <v>4</v>
      </c>
      <c r="C368" s="28">
        <v>912</v>
      </c>
      <c r="D368" s="31">
        <v>100</v>
      </c>
      <c r="E368" s="12"/>
      <c r="F368" s="17"/>
      <c r="G368" s="38"/>
      <c r="H368" s="38"/>
      <c r="I368" s="56">
        <f>SUM(I369+I375)</f>
        <v>1599.4</v>
      </c>
      <c r="J368" s="56">
        <f>SUM(J369+J375)</f>
        <v>1599.4</v>
      </c>
      <c r="K368" s="56">
        <f>SUM(K369+K375)</f>
        <v>125</v>
      </c>
      <c r="L368" s="56">
        <f>K368/J368*100</f>
        <v>7.8154307865449537</v>
      </c>
    </row>
    <row r="369" spans="1:12" ht="38.25" x14ac:dyDescent="0.2">
      <c r="A369" s="28">
        <v>361</v>
      </c>
      <c r="B369" s="14" t="s">
        <v>108</v>
      </c>
      <c r="C369" s="28">
        <v>912</v>
      </c>
      <c r="D369" s="15">
        <v>103</v>
      </c>
      <c r="E369" s="12"/>
      <c r="F369" s="17"/>
      <c r="G369" s="38"/>
      <c r="H369" s="38"/>
      <c r="I369" s="39">
        <f>SUM(I371+I373)</f>
        <v>1593.4</v>
      </c>
      <c r="J369" s="39">
        <f>SUM(J371+J373)</f>
        <v>1593.4</v>
      </c>
      <c r="K369" s="39">
        <f>SUM(K370)</f>
        <v>125</v>
      </c>
      <c r="L369" s="39">
        <f>K369/J369*100</f>
        <v>7.8448600476967485</v>
      </c>
    </row>
    <row r="370" spans="1:12" ht="16.5" customHeight="1" x14ac:dyDescent="0.2">
      <c r="A370" s="28">
        <v>362</v>
      </c>
      <c r="B370" s="14" t="s">
        <v>58</v>
      </c>
      <c r="C370" s="28">
        <v>912</v>
      </c>
      <c r="D370" s="53">
        <v>103</v>
      </c>
      <c r="E370" s="57" t="s">
        <v>112</v>
      </c>
      <c r="F370" s="54"/>
      <c r="G370" s="38"/>
      <c r="H370" s="38"/>
      <c r="I370" s="39">
        <f>SUM(I371+I373)</f>
        <v>1593.4</v>
      </c>
      <c r="J370" s="39">
        <f>SUM(J371+J373)</f>
        <v>1593.4</v>
      </c>
      <c r="K370" s="39">
        <f>SUM(K371+K373)</f>
        <v>125</v>
      </c>
      <c r="L370" s="39">
        <f>K370/J370*100</f>
        <v>7.8448600476967485</v>
      </c>
    </row>
    <row r="371" spans="1:12" ht="26.25" customHeight="1" x14ac:dyDescent="0.2">
      <c r="A371" s="28">
        <v>363</v>
      </c>
      <c r="B371" s="14" t="s">
        <v>167</v>
      </c>
      <c r="C371" s="28">
        <v>912</v>
      </c>
      <c r="D371" s="53">
        <v>103</v>
      </c>
      <c r="E371" s="57" t="s">
        <v>110</v>
      </c>
      <c r="F371" s="54"/>
      <c r="G371" s="38"/>
      <c r="H371" s="38"/>
      <c r="I371" s="39">
        <f>SUM(I372)</f>
        <v>940.7</v>
      </c>
      <c r="J371" s="39">
        <f>SUM(J372)</f>
        <v>940.7</v>
      </c>
      <c r="K371" s="39">
        <f>SUM(K372)</f>
        <v>0</v>
      </c>
      <c r="L371" s="39">
        <f>SUM(L372)</f>
        <v>0</v>
      </c>
    </row>
    <row r="372" spans="1:12" ht="20.25" customHeight="1" x14ac:dyDescent="0.2">
      <c r="A372" s="28">
        <v>364</v>
      </c>
      <c r="B372" s="13" t="s">
        <v>61</v>
      </c>
      <c r="C372" s="30">
        <v>912</v>
      </c>
      <c r="D372" s="55">
        <v>103</v>
      </c>
      <c r="E372" s="58" t="s">
        <v>110</v>
      </c>
      <c r="F372" s="54" t="s">
        <v>40</v>
      </c>
      <c r="G372" s="38"/>
      <c r="H372" s="38"/>
      <c r="I372" s="40">
        <v>940.7</v>
      </c>
      <c r="J372" s="40">
        <v>940.7</v>
      </c>
      <c r="K372" s="40">
        <v>0</v>
      </c>
      <c r="L372" s="40">
        <f>K372/J372*100</f>
        <v>0</v>
      </c>
    </row>
    <row r="373" spans="1:12" ht="25.5" x14ac:dyDescent="0.2">
      <c r="A373" s="28">
        <v>365</v>
      </c>
      <c r="B373" s="14" t="s">
        <v>59</v>
      </c>
      <c r="C373" s="28">
        <v>912</v>
      </c>
      <c r="D373" s="53">
        <v>103</v>
      </c>
      <c r="E373" s="57" t="s">
        <v>111</v>
      </c>
      <c r="F373" s="54"/>
      <c r="G373" s="38"/>
      <c r="H373" s="38"/>
      <c r="I373" s="39">
        <f>I374</f>
        <v>652.70000000000005</v>
      </c>
      <c r="J373" s="39">
        <f>J374</f>
        <v>652.70000000000005</v>
      </c>
      <c r="K373" s="39">
        <f>SUM(K374)</f>
        <v>125</v>
      </c>
      <c r="L373" s="39">
        <f>L374</f>
        <v>19.151218017465908</v>
      </c>
    </row>
    <row r="374" spans="1:12" ht="25.5" x14ac:dyDescent="0.2">
      <c r="A374" s="28">
        <v>366</v>
      </c>
      <c r="B374" s="13" t="s">
        <v>180</v>
      </c>
      <c r="C374" s="30">
        <v>912</v>
      </c>
      <c r="D374" s="55">
        <v>103</v>
      </c>
      <c r="E374" s="58" t="s">
        <v>111</v>
      </c>
      <c r="F374" s="17" t="s">
        <v>40</v>
      </c>
      <c r="G374" s="38"/>
      <c r="H374" s="38"/>
      <c r="I374" s="40">
        <v>652.70000000000005</v>
      </c>
      <c r="J374" s="40">
        <v>652.70000000000005</v>
      </c>
      <c r="K374" s="40">
        <v>125</v>
      </c>
      <c r="L374" s="40">
        <f>K374/J374*100</f>
        <v>19.151218017465908</v>
      </c>
    </row>
    <row r="375" spans="1:12" ht="16.5" customHeight="1" x14ac:dyDescent="0.2">
      <c r="A375" s="28">
        <v>367</v>
      </c>
      <c r="B375" s="14" t="s">
        <v>24</v>
      </c>
      <c r="C375" s="28">
        <v>912</v>
      </c>
      <c r="D375" s="53">
        <v>113</v>
      </c>
      <c r="E375" s="57"/>
      <c r="F375" s="12"/>
      <c r="G375" s="41"/>
      <c r="H375" s="41"/>
      <c r="I375" s="56">
        <f t="shared" ref="I375:J377" si="37">SUM(I376)</f>
        <v>6</v>
      </c>
      <c r="J375" s="56">
        <f t="shared" si="37"/>
        <v>6</v>
      </c>
      <c r="K375" s="56">
        <f t="shared" ref="K375:L377" si="38">SUM(K376)</f>
        <v>0</v>
      </c>
      <c r="L375" s="56">
        <f t="shared" si="38"/>
        <v>0</v>
      </c>
    </row>
    <row r="376" spans="1:12" ht="16.5" customHeight="1" x14ac:dyDescent="0.2">
      <c r="A376" s="28">
        <v>368</v>
      </c>
      <c r="B376" s="14" t="s">
        <v>58</v>
      </c>
      <c r="C376" s="28">
        <v>912</v>
      </c>
      <c r="D376" s="53">
        <v>113</v>
      </c>
      <c r="E376" s="57" t="s">
        <v>112</v>
      </c>
      <c r="F376" s="12"/>
      <c r="G376" s="41"/>
      <c r="H376" s="41"/>
      <c r="I376" s="56">
        <f t="shared" si="37"/>
        <v>6</v>
      </c>
      <c r="J376" s="56">
        <f t="shared" si="37"/>
        <v>6</v>
      </c>
      <c r="K376" s="56">
        <f t="shared" si="38"/>
        <v>0</v>
      </c>
      <c r="L376" s="56">
        <f t="shared" si="38"/>
        <v>0</v>
      </c>
    </row>
    <row r="377" spans="1:12" ht="16.5" customHeight="1" x14ac:dyDescent="0.2">
      <c r="A377" s="28">
        <v>369</v>
      </c>
      <c r="B377" s="14" t="s">
        <v>59</v>
      </c>
      <c r="C377" s="28">
        <v>912</v>
      </c>
      <c r="D377" s="53">
        <v>113</v>
      </c>
      <c r="E377" s="12" t="s">
        <v>111</v>
      </c>
      <c r="F377" s="12"/>
      <c r="G377" s="41"/>
      <c r="H377" s="41"/>
      <c r="I377" s="56">
        <f t="shared" si="37"/>
        <v>6</v>
      </c>
      <c r="J377" s="56">
        <f t="shared" si="37"/>
        <v>6</v>
      </c>
      <c r="K377" s="56">
        <f t="shared" si="38"/>
        <v>0</v>
      </c>
      <c r="L377" s="56">
        <f t="shared" si="38"/>
        <v>0</v>
      </c>
    </row>
    <row r="378" spans="1:12" ht="26.25" customHeight="1" x14ac:dyDescent="0.2">
      <c r="A378" s="28">
        <v>370</v>
      </c>
      <c r="B378" s="13" t="s">
        <v>180</v>
      </c>
      <c r="C378" s="30">
        <v>912</v>
      </c>
      <c r="D378" s="55">
        <v>113</v>
      </c>
      <c r="E378" s="17" t="s">
        <v>111</v>
      </c>
      <c r="F378" s="17" t="s">
        <v>40</v>
      </c>
      <c r="G378" s="38"/>
      <c r="H378" s="38"/>
      <c r="I378" s="59">
        <v>6</v>
      </c>
      <c r="J378" s="59">
        <v>6</v>
      </c>
      <c r="K378" s="59">
        <v>0</v>
      </c>
      <c r="L378" s="59">
        <f>K378/J378*100</f>
        <v>0</v>
      </c>
    </row>
    <row r="379" spans="1:12" x14ac:dyDescent="0.2">
      <c r="A379" s="28">
        <v>371</v>
      </c>
      <c r="B379" s="14" t="s">
        <v>48</v>
      </c>
      <c r="C379" s="28">
        <v>912</v>
      </c>
      <c r="D379" s="15">
        <v>1200</v>
      </c>
      <c r="E379" s="58"/>
      <c r="F379" s="17"/>
      <c r="G379" s="38"/>
      <c r="H379" s="38"/>
      <c r="I379" s="56">
        <f t="shared" ref="I379:J382" si="39">SUM(I380)</f>
        <v>150</v>
      </c>
      <c r="J379" s="56">
        <f t="shared" si="39"/>
        <v>150</v>
      </c>
      <c r="K379" s="56">
        <f t="shared" ref="K379:L382" si="40">SUM(K380)</f>
        <v>0</v>
      </c>
      <c r="L379" s="56">
        <f t="shared" si="40"/>
        <v>0</v>
      </c>
    </row>
    <row r="380" spans="1:12" x14ac:dyDescent="0.2">
      <c r="A380" s="28">
        <v>372</v>
      </c>
      <c r="B380" s="14" t="s">
        <v>49</v>
      </c>
      <c r="C380" s="28">
        <v>912</v>
      </c>
      <c r="D380" s="15">
        <v>1202</v>
      </c>
      <c r="E380" s="58"/>
      <c r="F380" s="17"/>
      <c r="G380" s="38"/>
      <c r="H380" s="38"/>
      <c r="I380" s="56">
        <f t="shared" si="39"/>
        <v>150</v>
      </c>
      <c r="J380" s="56">
        <f t="shared" si="39"/>
        <v>150</v>
      </c>
      <c r="K380" s="56">
        <f t="shared" si="40"/>
        <v>0</v>
      </c>
      <c r="L380" s="56">
        <f t="shared" si="40"/>
        <v>0</v>
      </c>
    </row>
    <row r="381" spans="1:12" ht="15.75" customHeight="1" x14ac:dyDescent="0.2">
      <c r="A381" s="28">
        <v>373</v>
      </c>
      <c r="B381" s="14" t="s">
        <v>58</v>
      </c>
      <c r="C381" s="28">
        <v>912</v>
      </c>
      <c r="D381" s="15">
        <v>1202</v>
      </c>
      <c r="E381" s="12" t="s">
        <v>112</v>
      </c>
      <c r="F381" s="17"/>
      <c r="G381" s="38"/>
      <c r="H381" s="38"/>
      <c r="I381" s="56">
        <f t="shared" si="39"/>
        <v>150</v>
      </c>
      <c r="J381" s="56">
        <f t="shared" si="39"/>
        <v>150</v>
      </c>
      <c r="K381" s="56">
        <f t="shared" si="40"/>
        <v>0</v>
      </c>
      <c r="L381" s="56">
        <f t="shared" si="40"/>
        <v>0</v>
      </c>
    </row>
    <row r="382" spans="1:12" ht="32.25" customHeight="1" x14ac:dyDescent="0.2">
      <c r="A382" s="28">
        <v>374</v>
      </c>
      <c r="B382" s="14" t="s">
        <v>97</v>
      </c>
      <c r="C382" s="28">
        <v>912</v>
      </c>
      <c r="D382" s="15">
        <v>1202</v>
      </c>
      <c r="E382" s="12" t="s">
        <v>175</v>
      </c>
      <c r="F382" s="17"/>
      <c r="G382" s="38"/>
      <c r="H382" s="38"/>
      <c r="I382" s="56">
        <f t="shared" si="39"/>
        <v>150</v>
      </c>
      <c r="J382" s="56">
        <f t="shared" si="39"/>
        <v>150</v>
      </c>
      <c r="K382" s="56">
        <f t="shared" si="40"/>
        <v>0</v>
      </c>
      <c r="L382" s="56">
        <f t="shared" si="40"/>
        <v>0</v>
      </c>
    </row>
    <row r="383" spans="1:12" ht="23.25" customHeight="1" x14ac:dyDescent="0.2">
      <c r="A383" s="28">
        <v>375</v>
      </c>
      <c r="B383" s="38" t="s">
        <v>278</v>
      </c>
      <c r="C383" s="30">
        <v>912</v>
      </c>
      <c r="D383" s="16">
        <v>1202</v>
      </c>
      <c r="E383" s="17" t="s">
        <v>175</v>
      </c>
      <c r="F383" s="17" t="s">
        <v>277</v>
      </c>
      <c r="G383" s="38"/>
      <c r="H383" s="38"/>
      <c r="I383" s="59">
        <v>150</v>
      </c>
      <c r="J383" s="59">
        <v>150</v>
      </c>
      <c r="K383" s="59">
        <v>0</v>
      </c>
      <c r="L383" s="59">
        <f>K383/J383*100</f>
        <v>0</v>
      </c>
    </row>
    <row r="384" spans="1:12" ht="30" x14ac:dyDescent="0.2">
      <c r="A384" s="28">
        <v>376</v>
      </c>
      <c r="B384" s="29" t="s">
        <v>50</v>
      </c>
      <c r="C384" s="45">
        <v>913</v>
      </c>
      <c r="D384" s="28"/>
      <c r="E384" s="28"/>
      <c r="F384" s="30"/>
      <c r="G384" s="30"/>
      <c r="H384" s="30"/>
      <c r="I384" s="24">
        <f>SUM(I385)</f>
        <v>1264.8000000000002</v>
      </c>
      <c r="J384" s="24">
        <f>SUM(J385)</f>
        <v>1264.8000000000002</v>
      </c>
      <c r="K384" s="24">
        <f>SUM(K385)</f>
        <v>106.39999999999999</v>
      </c>
      <c r="L384" s="24">
        <f>K384/J384*100</f>
        <v>8.4123972169512946</v>
      </c>
    </row>
    <row r="385" spans="1:12" ht="26.25" customHeight="1" x14ac:dyDescent="0.2">
      <c r="A385" s="28">
        <v>377</v>
      </c>
      <c r="B385" s="14" t="s">
        <v>4</v>
      </c>
      <c r="C385" s="28">
        <v>913</v>
      </c>
      <c r="D385" s="31">
        <v>100</v>
      </c>
      <c r="E385" s="28"/>
      <c r="F385" s="30"/>
      <c r="G385" s="34"/>
      <c r="H385" s="34"/>
      <c r="I385" s="24">
        <f>SUM(I386+I392)</f>
        <v>1264.8000000000002</v>
      </c>
      <c r="J385" s="24">
        <f>SUM(J386+J392)</f>
        <v>1264.8000000000002</v>
      </c>
      <c r="K385" s="24">
        <f>SUM(K386+K392)</f>
        <v>106.39999999999999</v>
      </c>
      <c r="L385" s="24">
        <f>K385/J385*100</f>
        <v>8.4123972169512946</v>
      </c>
    </row>
    <row r="386" spans="1:12" ht="41.25" customHeight="1" x14ac:dyDescent="0.2">
      <c r="A386" s="28">
        <v>378</v>
      </c>
      <c r="B386" s="14" t="s">
        <v>295</v>
      </c>
      <c r="C386" s="28">
        <v>913</v>
      </c>
      <c r="D386" s="60">
        <v>106</v>
      </c>
      <c r="E386" s="28"/>
      <c r="F386" s="30"/>
      <c r="G386" s="34"/>
      <c r="H386" s="34"/>
      <c r="I386" s="24">
        <f>SUM(I387)</f>
        <v>1258.8000000000002</v>
      </c>
      <c r="J386" s="24">
        <f>SUM(J387)</f>
        <v>1258.8000000000002</v>
      </c>
      <c r="K386" s="24">
        <f>SUM(K387)</f>
        <v>106.39999999999999</v>
      </c>
      <c r="L386" s="24">
        <f>K386/J386*100</f>
        <v>8.4524944391483938</v>
      </c>
    </row>
    <row r="387" spans="1:12" ht="15" customHeight="1" x14ac:dyDescent="0.2">
      <c r="A387" s="28">
        <v>379</v>
      </c>
      <c r="B387" s="14" t="s">
        <v>58</v>
      </c>
      <c r="C387" s="28">
        <v>913</v>
      </c>
      <c r="D387" s="15">
        <v>106</v>
      </c>
      <c r="E387" s="12" t="s">
        <v>112</v>
      </c>
      <c r="F387" s="17"/>
      <c r="G387" s="38"/>
      <c r="H387" s="38"/>
      <c r="I387" s="39">
        <f>SUM(I388+I390)</f>
        <v>1258.8000000000002</v>
      </c>
      <c r="J387" s="39">
        <f>SUM(J388+J390)</f>
        <v>1258.8000000000002</v>
      </c>
      <c r="K387" s="39">
        <f>SUM(K388+K390)</f>
        <v>106.39999999999999</v>
      </c>
      <c r="L387" s="39">
        <f>K387/J387*100</f>
        <v>8.4524944391483938</v>
      </c>
    </row>
    <row r="388" spans="1:12" ht="25.5" x14ac:dyDescent="0.2">
      <c r="A388" s="28">
        <v>380</v>
      </c>
      <c r="B388" s="14" t="s">
        <v>59</v>
      </c>
      <c r="C388" s="28">
        <v>913</v>
      </c>
      <c r="D388" s="15">
        <v>106</v>
      </c>
      <c r="E388" s="12" t="s">
        <v>111</v>
      </c>
      <c r="F388" s="17"/>
      <c r="G388" s="38"/>
      <c r="H388" s="38"/>
      <c r="I388" s="39">
        <f>SUM(I389)</f>
        <v>571.5</v>
      </c>
      <c r="J388" s="39">
        <f>SUM(J389)</f>
        <v>571.5</v>
      </c>
      <c r="K388" s="39">
        <f>SUM(K389)</f>
        <v>7.8</v>
      </c>
      <c r="L388" s="39">
        <f>SUM(L389)</f>
        <v>1.3648293963254594</v>
      </c>
    </row>
    <row r="389" spans="1:12" ht="25.5" x14ac:dyDescent="0.2">
      <c r="A389" s="28">
        <v>381</v>
      </c>
      <c r="B389" s="13" t="s">
        <v>180</v>
      </c>
      <c r="C389" s="30">
        <v>913</v>
      </c>
      <c r="D389" s="16">
        <v>106</v>
      </c>
      <c r="E389" s="17" t="s">
        <v>111</v>
      </c>
      <c r="F389" s="17" t="s">
        <v>40</v>
      </c>
      <c r="G389" s="38"/>
      <c r="H389" s="38"/>
      <c r="I389" s="40">
        <f>982.9-411.4</f>
        <v>571.5</v>
      </c>
      <c r="J389" s="40">
        <f>982.9-411.4</f>
        <v>571.5</v>
      </c>
      <c r="K389" s="40">
        <v>7.8</v>
      </c>
      <c r="L389" s="40">
        <f>K389/J389*100</f>
        <v>1.3648293963254594</v>
      </c>
    </row>
    <row r="390" spans="1:12" ht="25.5" x14ac:dyDescent="0.2">
      <c r="A390" s="28">
        <v>382</v>
      </c>
      <c r="B390" s="14" t="s">
        <v>26</v>
      </c>
      <c r="C390" s="28">
        <v>913</v>
      </c>
      <c r="D390" s="15">
        <v>106</v>
      </c>
      <c r="E390" s="12" t="s">
        <v>168</v>
      </c>
      <c r="F390" s="17"/>
      <c r="G390" s="38"/>
      <c r="H390" s="38"/>
      <c r="I390" s="39">
        <f>I391</f>
        <v>687.30000000000007</v>
      </c>
      <c r="J390" s="39">
        <f>J391</f>
        <v>687.30000000000007</v>
      </c>
      <c r="K390" s="39">
        <f>SUM(K391)</f>
        <v>98.6</v>
      </c>
      <c r="L390" s="39">
        <f>L391</f>
        <v>14.345991561181432</v>
      </c>
    </row>
    <row r="391" spans="1:12" ht="25.5" x14ac:dyDescent="0.2">
      <c r="A391" s="28">
        <v>383</v>
      </c>
      <c r="B391" s="13" t="s">
        <v>180</v>
      </c>
      <c r="C391" s="30">
        <v>913</v>
      </c>
      <c r="D391" s="16">
        <v>106</v>
      </c>
      <c r="E391" s="17" t="s">
        <v>168</v>
      </c>
      <c r="F391" s="17" t="s">
        <v>40</v>
      </c>
      <c r="G391" s="38"/>
      <c r="H391" s="38"/>
      <c r="I391" s="40">
        <f>754.7-67.4</f>
        <v>687.30000000000007</v>
      </c>
      <c r="J391" s="40">
        <f>754.7-67.4</f>
        <v>687.30000000000007</v>
      </c>
      <c r="K391" s="40">
        <v>98.6</v>
      </c>
      <c r="L391" s="40">
        <f>K391/J391*100</f>
        <v>14.345991561181432</v>
      </c>
    </row>
    <row r="392" spans="1:12" ht="16.5" customHeight="1" x14ac:dyDescent="0.2">
      <c r="A392" s="28">
        <v>384</v>
      </c>
      <c r="B392" s="14" t="s">
        <v>24</v>
      </c>
      <c r="C392" s="28">
        <v>913</v>
      </c>
      <c r="D392" s="53">
        <v>113</v>
      </c>
      <c r="E392" s="57"/>
      <c r="F392" s="12"/>
      <c r="G392" s="38"/>
      <c r="H392" s="38"/>
      <c r="I392" s="39">
        <f t="shared" ref="I392:J394" si="41">SUM(I393)</f>
        <v>6</v>
      </c>
      <c r="J392" s="39">
        <f t="shared" si="41"/>
        <v>6</v>
      </c>
      <c r="K392" s="39">
        <f t="shared" ref="K392:L394" si="42">SUM(K393)</f>
        <v>0</v>
      </c>
      <c r="L392" s="39">
        <f t="shared" si="42"/>
        <v>0</v>
      </c>
    </row>
    <row r="393" spans="1:12" ht="18" customHeight="1" x14ac:dyDescent="0.2">
      <c r="A393" s="28">
        <v>385</v>
      </c>
      <c r="B393" s="14" t="s">
        <v>58</v>
      </c>
      <c r="C393" s="28">
        <v>913</v>
      </c>
      <c r="D393" s="53">
        <v>113</v>
      </c>
      <c r="E393" s="57" t="s">
        <v>112</v>
      </c>
      <c r="F393" s="12"/>
      <c r="G393" s="38"/>
      <c r="H393" s="38"/>
      <c r="I393" s="39">
        <f t="shared" si="41"/>
        <v>6</v>
      </c>
      <c r="J393" s="39">
        <f t="shared" si="41"/>
        <v>6</v>
      </c>
      <c r="K393" s="39">
        <f t="shared" si="42"/>
        <v>0</v>
      </c>
      <c r="L393" s="39">
        <f t="shared" si="42"/>
        <v>0</v>
      </c>
    </row>
    <row r="394" spans="1:12" ht="25.5" x14ac:dyDescent="0.2">
      <c r="A394" s="28">
        <v>386</v>
      </c>
      <c r="B394" s="14" t="s">
        <v>59</v>
      </c>
      <c r="C394" s="28">
        <v>913</v>
      </c>
      <c r="D394" s="53">
        <v>113</v>
      </c>
      <c r="E394" s="12" t="s">
        <v>111</v>
      </c>
      <c r="F394" s="12"/>
      <c r="G394" s="38"/>
      <c r="H394" s="38"/>
      <c r="I394" s="39">
        <f t="shared" si="41"/>
        <v>6</v>
      </c>
      <c r="J394" s="39">
        <f t="shared" si="41"/>
        <v>6</v>
      </c>
      <c r="K394" s="39">
        <f t="shared" si="42"/>
        <v>0</v>
      </c>
      <c r="L394" s="39">
        <f t="shared" si="42"/>
        <v>0</v>
      </c>
    </row>
    <row r="395" spans="1:12" ht="25.5" x14ac:dyDescent="0.2">
      <c r="A395" s="28">
        <v>387</v>
      </c>
      <c r="B395" s="13" t="s">
        <v>180</v>
      </c>
      <c r="C395" s="30">
        <v>913</v>
      </c>
      <c r="D395" s="55">
        <v>113</v>
      </c>
      <c r="E395" s="17" t="s">
        <v>111</v>
      </c>
      <c r="F395" s="17" t="s">
        <v>40</v>
      </c>
      <c r="G395" s="38"/>
      <c r="H395" s="38"/>
      <c r="I395" s="40">
        <v>6</v>
      </c>
      <c r="J395" s="40">
        <v>6</v>
      </c>
      <c r="K395" s="40">
        <v>0</v>
      </c>
      <c r="L395" s="40">
        <f>K395/J395*100</f>
        <v>0</v>
      </c>
    </row>
    <row r="396" spans="1:12" ht="30" x14ac:dyDescent="0.2">
      <c r="A396" s="28">
        <v>388</v>
      </c>
      <c r="B396" s="29" t="s">
        <v>53</v>
      </c>
      <c r="C396" s="45">
        <v>919</v>
      </c>
      <c r="D396" s="60"/>
      <c r="E396" s="61"/>
      <c r="F396" s="62"/>
      <c r="G396" s="38"/>
      <c r="H396" s="38"/>
      <c r="I396" s="24">
        <f t="shared" ref="I396:J398" si="43">SUM(I397)</f>
        <v>3757.1</v>
      </c>
      <c r="J396" s="24">
        <f t="shared" si="43"/>
        <v>3707.1</v>
      </c>
      <c r="K396" s="24">
        <f t="shared" ref="K396:L398" si="44">SUM(K397)</f>
        <v>473.8</v>
      </c>
      <c r="L396" s="24">
        <f t="shared" si="44"/>
        <v>12.780879933101346</v>
      </c>
    </row>
    <row r="397" spans="1:12" ht="28.5" customHeight="1" x14ac:dyDescent="0.2">
      <c r="A397" s="28">
        <v>389</v>
      </c>
      <c r="B397" s="14" t="s">
        <v>4</v>
      </c>
      <c r="C397" s="28">
        <v>919</v>
      </c>
      <c r="D397" s="15">
        <v>100</v>
      </c>
      <c r="E397" s="61"/>
      <c r="F397" s="62"/>
      <c r="G397" s="38"/>
      <c r="H397" s="38"/>
      <c r="I397" s="25">
        <f t="shared" si="43"/>
        <v>3757.1</v>
      </c>
      <c r="J397" s="25">
        <f t="shared" si="43"/>
        <v>3707.1</v>
      </c>
      <c r="K397" s="25">
        <f t="shared" si="44"/>
        <v>473.8</v>
      </c>
      <c r="L397" s="25">
        <f t="shared" si="44"/>
        <v>12.780879933101346</v>
      </c>
    </row>
    <row r="398" spans="1:12" ht="39" customHeight="1" x14ac:dyDescent="0.2">
      <c r="A398" s="28">
        <v>390</v>
      </c>
      <c r="B398" s="14" t="s">
        <v>295</v>
      </c>
      <c r="C398" s="63">
        <v>919</v>
      </c>
      <c r="D398" s="60">
        <v>106</v>
      </c>
      <c r="E398" s="61"/>
      <c r="F398" s="62"/>
      <c r="G398" s="38"/>
      <c r="H398" s="38"/>
      <c r="I398" s="56">
        <f t="shared" si="43"/>
        <v>3757.1</v>
      </c>
      <c r="J398" s="56">
        <f t="shared" si="43"/>
        <v>3707.1</v>
      </c>
      <c r="K398" s="56">
        <f t="shared" si="44"/>
        <v>473.8</v>
      </c>
      <c r="L398" s="56">
        <f t="shared" si="44"/>
        <v>12.780879933101346</v>
      </c>
    </row>
    <row r="399" spans="1:12" ht="40.5" customHeight="1" x14ac:dyDescent="0.2">
      <c r="A399" s="28">
        <v>391</v>
      </c>
      <c r="B399" s="14" t="s">
        <v>387</v>
      </c>
      <c r="C399" s="63">
        <v>919</v>
      </c>
      <c r="D399" s="15">
        <v>106</v>
      </c>
      <c r="E399" s="12" t="s">
        <v>170</v>
      </c>
      <c r="F399" s="17"/>
      <c r="G399" s="38"/>
      <c r="H399" s="38"/>
      <c r="I399" s="39">
        <f>I400</f>
        <v>3757.1</v>
      </c>
      <c r="J399" s="39">
        <f>J400</f>
        <v>3707.1</v>
      </c>
      <c r="K399" s="39">
        <f>SUM(K400)</f>
        <v>473.8</v>
      </c>
      <c r="L399" s="39">
        <f>L400</f>
        <v>12.780879933101346</v>
      </c>
    </row>
    <row r="400" spans="1:12" ht="38.25" x14ac:dyDescent="0.2">
      <c r="A400" s="28">
        <v>392</v>
      </c>
      <c r="B400" s="64" t="s">
        <v>388</v>
      </c>
      <c r="C400" s="63">
        <v>919</v>
      </c>
      <c r="D400" s="15">
        <v>106</v>
      </c>
      <c r="E400" s="12" t="s">
        <v>169</v>
      </c>
      <c r="F400" s="17"/>
      <c r="G400" s="38"/>
      <c r="H400" s="38"/>
      <c r="I400" s="39">
        <f>I401</f>
        <v>3757.1</v>
      </c>
      <c r="J400" s="39">
        <f>J401</f>
        <v>3707.1</v>
      </c>
      <c r="K400" s="39">
        <f>SUM(K401)</f>
        <v>473.8</v>
      </c>
      <c r="L400" s="39">
        <f>L401</f>
        <v>12.780879933101346</v>
      </c>
    </row>
    <row r="401" spans="1:12" ht="33" customHeight="1" x14ac:dyDescent="0.2">
      <c r="A401" s="28">
        <v>393</v>
      </c>
      <c r="B401" s="14" t="s">
        <v>98</v>
      </c>
      <c r="C401" s="63">
        <v>919</v>
      </c>
      <c r="D401" s="15">
        <v>106</v>
      </c>
      <c r="E401" s="12" t="s">
        <v>171</v>
      </c>
      <c r="F401" s="17"/>
      <c r="G401" s="38"/>
      <c r="H401" s="38"/>
      <c r="I401" s="39">
        <f>SUM(I402:I403)</f>
        <v>3757.1</v>
      </c>
      <c r="J401" s="39">
        <f>SUM(J402:J403)</f>
        <v>3707.1</v>
      </c>
      <c r="K401" s="39">
        <f>SUM(K402:K403)</f>
        <v>473.8</v>
      </c>
      <c r="L401" s="39">
        <f>K401/J401*100</f>
        <v>12.780879933101346</v>
      </c>
    </row>
    <row r="402" spans="1:12" ht="25.5" x14ac:dyDescent="0.2">
      <c r="A402" s="28">
        <v>394</v>
      </c>
      <c r="B402" s="13" t="s">
        <v>180</v>
      </c>
      <c r="C402" s="65">
        <v>919</v>
      </c>
      <c r="D402" s="16">
        <v>106</v>
      </c>
      <c r="E402" s="17" t="s">
        <v>171</v>
      </c>
      <c r="F402" s="17" t="s">
        <v>40</v>
      </c>
      <c r="G402" s="38"/>
      <c r="H402" s="38"/>
      <c r="I402" s="40">
        <v>3575.4</v>
      </c>
      <c r="J402" s="40">
        <f>3575.4-50</f>
        <v>3525.4</v>
      </c>
      <c r="K402" s="40">
        <v>457.5</v>
      </c>
      <c r="L402" s="40">
        <f>K402/J402*100</f>
        <v>12.977250808418903</v>
      </c>
    </row>
    <row r="403" spans="1:12" ht="38.25" x14ac:dyDescent="0.2">
      <c r="A403" s="28">
        <v>395</v>
      </c>
      <c r="B403" s="13" t="s">
        <v>179</v>
      </c>
      <c r="C403" s="65">
        <v>919</v>
      </c>
      <c r="D403" s="16">
        <v>106</v>
      </c>
      <c r="E403" s="17" t="s">
        <v>171</v>
      </c>
      <c r="F403" s="17" t="s">
        <v>62</v>
      </c>
      <c r="G403" s="38"/>
      <c r="H403" s="38"/>
      <c r="I403" s="40">
        <v>181.7</v>
      </c>
      <c r="J403" s="40">
        <v>181.7</v>
      </c>
      <c r="K403" s="40">
        <v>16.3</v>
      </c>
      <c r="L403" s="40">
        <f>K403/J403*100</f>
        <v>8.9708310401761153</v>
      </c>
    </row>
    <row r="404" spans="1:12" ht="18" customHeight="1" x14ac:dyDescent="0.2">
      <c r="A404" s="28">
        <v>396</v>
      </c>
      <c r="B404" s="14" t="s">
        <v>51</v>
      </c>
      <c r="C404" s="30"/>
      <c r="D404" s="30"/>
      <c r="E404" s="30"/>
      <c r="F404" s="30"/>
      <c r="G404" s="30"/>
      <c r="H404" s="30"/>
      <c r="I404" s="24">
        <f>SUM(I9+I367+I384+I396)</f>
        <v>322232.60000000003</v>
      </c>
      <c r="J404" s="24">
        <f>SUM(J9+J367+J384+J396)</f>
        <v>332268.7</v>
      </c>
      <c r="K404" s="24">
        <f>SUM(K9+K367+K384+K396)</f>
        <v>74149</v>
      </c>
      <c r="L404" s="24">
        <f>K404/J404*100</f>
        <v>22.315974992528638</v>
      </c>
    </row>
    <row r="405" spans="1:12" ht="27.75" customHeight="1" x14ac:dyDescent="0.2">
      <c r="A405" s="107"/>
      <c r="B405" s="108"/>
      <c r="C405" s="66"/>
      <c r="D405" s="67"/>
      <c r="E405" s="67"/>
      <c r="F405" s="66"/>
      <c r="G405" s="68"/>
      <c r="H405" s="69"/>
      <c r="I405" s="69"/>
      <c r="J405" s="69"/>
      <c r="K405" s="69"/>
      <c r="L405" s="70"/>
    </row>
    <row r="406" spans="1:12" ht="12.75" customHeight="1" x14ac:dyDescent="0.2">
      <c r="A406" s="103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1:12" ht="9.75" customHeight="1" x14ac:dyDescent="0.2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1:12" ht="25.5" customHeight="1" x14ac:dyDescent="0.2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1:12" x14ac:dyDescent="0.2">
      <c r="A409" s="9"/>
    </row>
    <row r="410" spans="1:12" x14ac:dyDescent="0.2">
      <c r="A410" s="9"/>
    </row>
  </sheetData>
  <mergeCells count="7">
    <mergeCell ref="A406:L408"/>
    <mergeCell ref="C1:L1"/>
    <mergeCell ref="C2:L2"/>
    <mergeCell ref="C3:L3"/>
    <mergeCell ref="C4:L4"/>
    <mergeCell ref="A6:L6"/>
    <mergeCell ref="A405:B405"/>
  </mergeCells>
  <pageMargins left="0.98425196850393704" right="0.19685039370078741" top="0.19685039370078741" bottom="0.19685039370078741" header="0.19685039370078741" footer="0.19685039370078741"/>
  <pageSetup paperSize="9" scale="58" fitToHeight="14" orientation="portrait" r:id="rId1"/>
  <rowBreaks count="9" manualBreakCount="9">
    <brk id="41" max="8" man="1"/>
    <brk id="76" max="8" man="1"/>
    <brk id="108" max="8" man="1"/>
    <brk id="139" max="8" man="1"/>
    <brk id="167" max="8" man="1"/>
    <brk id="197" max="8" man="1"/>
    <brk id="225" max="8" man="1"/>
    <brk id="311" max="8" man="1"/>
    <brk id="3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2021-06-02T12:16:07Z</cp:lastPrinted>
  <dcterms:created xsi:type="dcterms:W3CDTF">1996-10-08T23:32:33Z</dcterms:created>
  <dcterms:modified xsi:type="dcterms:W3CDTF">2021-06-02T12:16:09Z</dcterms:modified>
</cp:coreProperties>
</file>