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.4" sheetId="1" r:id="rId1"/>
  </sheets>
  <definedNames>
    <definedName name="_xlnm._FilterDatabase" localSheetId="0" hidden="1">'прилож.4'!$A$8:$G$394</definedName>
    <definedName name="_xlnm.Print_Area" localSheetId="0">'прилож.4'!$A$1:$F$397</definedName>
  </definedNames>
  <calcPr fullCalcOnLoad="1"/>
</workbook>
</file>

<file path=xl/sharedStrings.xml><?xml version="1.0" encoding="utf-8"?>
<sst xmlns="http://schemas.openxmlformats.org/spreadsheetml/2006/main" count="886" uniqueCount="373">
  <si>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</si>
  <si>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</si>
  <si>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</si>
  <si>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</si>
  <si>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</si>
  <si>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</si>
  <si>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</si>
  <si>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</si>
  <si>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</si>
  <si>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</si>
  <si>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</si>
  <si>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</si>
  <si>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</si>
  <si>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</si>
  <si>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экономике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</si>
  <si>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</si>
  <si>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</si>
  <si>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</si>
  <si>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</si>
  <si>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</si>
  <si>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</si>
  <si>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</si>
  <si>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</si>
  <si>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</si>
  <si>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</si>
  <si>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</si>
  <si>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</si>
  <si>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Другие вопросы в области образования 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</si>
  <si>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</si>
  <si>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</si>
  <si>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</si>
  <si>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</si>
  <si>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</si>
  <si>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</si>
  <si>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</si>
  <si>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</si>
  <si>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</si>
  <si>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</si>
  <si>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</si>
  <si>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</si>
  <si>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</si>
  <si>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</si>
  <si>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Связь и информатика</t>
  </si>
  <si>
    <t>Сумма, тыс.рублей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</si>
  <si>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</si>
  <si>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</si>
  <si>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</si>
  <si>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</si>
  <si>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710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</si>
  <si>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</si>
  <si>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</si>
  <si>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</si>
  <si>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</si>
  <si>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</si>
  <si>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</si>
  <si>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</si>
  <si>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</si>
  <si>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</si>
  <si>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</si>
  <si>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</si>
  <si>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</si>
  <si>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</si>
  <si>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</si>
  <si>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</si>
  <si>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дорога</t>
  </si>
  <si>
    <t>Средства массовой информации</t>
  </si>
  <si>
    <t>Глава муниципального образования                                                                                              И.М. Авдеев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</si>
  <si>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</si>
  <si>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</si>
  <si>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</si>
  <si>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экономия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</si>
  <si>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</si>
  <si>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</si>
  <si>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</si>
  <si>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</si>
  <si>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</si>
  <si>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</si>
  <si>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</si>
  <si>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</si>
  <si>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</si>
  <si>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</si>
  <si>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</si>
  <si>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</si>
  <si>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</si>
  <si>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1902000</t>
  </si>
  <si>
    <t>1900000</t>
  </si>
  <si>
    <t xml:space="preserve">Обеспечение деятельности муниципальных  органов (центральный аппарат)     </t>
  </si>
  <si>
    <t>1902010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</si>
  <si>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</si>
  <si>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</si>
  <si>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</si>
  <si>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</si>
  <si>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</si>
  <si>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</si>
  <si>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</rPr>
      <t xml:space="preserve"> </t>
    </r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</si>
  <si>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</si>
  <si>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</si>
  <si>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</si>
  <si>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</si>
  <si>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</si>
  <si>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>Иные закупки товаров, работ и услуг для обеспечения муниципальных нужд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</si>
  <si>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</si>
  <si>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</si>
  <si>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</si>
  <si>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</si>
  <si>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</si>
  <si>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0112010</t>
  </si>
  <si>
    <t>0112011</t>
  </si>
  <si>
    <t xml:space="preserve"> Организация повышения квалификации муниципальных служащих
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</si>
  <si>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</si>
  <si>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</si>
  <si>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</si>
  <si>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</si>
  <si>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</si>
  <si>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</si>
  <si>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</si>
  <si>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 xml:space="preserve">Организация исполнения  местного бюджета в рамках действующего бюджетного законодательства </t>
  </si>
  <si>
    <t>0112050</t>
  </si>
  <si>
    <t>0112051</t>
  </si>
  <si>
    <t>Исполнение судебных актов к казне Махневского МО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</si>
  <si>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</si>
  <si>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</si>
  <si>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</si>
  <si>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</si>
  <si>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</si>
  <si>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</si>
  <si>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</si>
  <si>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</si>
  <si>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7002106</t>
  </si>
  <si>
    <t>Предоставление муниципальных гарантий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</si>
  <si>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</si>
  <si>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</si>
  <si>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Представительские расходы Думы Махнёвского муниципального образования</t>
  </si>
  <si>
    <t>7005118</t>
  </si>
  <si>
    <t>01Б2010</t>
  </si>
  <si>
    <t>Выполнение работ по предотвращению в чрезвычайных ситуаций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</si>
  <si>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</si>
  <si>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</si>
  <si>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</si>
  <si>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</si>
  <si>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Подпрограмма "Обеспечение пожарной безопасности"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</si>
  <si>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</si>
  <si>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</si>
  <si>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</si>
  <si>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0152010</t>
  </si>
  <si>
    <t>0152000</t>
  </si>
  <si>
    <t>Строительство здания Администрации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</si>
  <si>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</si>
  <si>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</si>
  <si>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</si>
  <si>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</si>
  <si>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</si>
  <si>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</si>
  <si>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</si>
  <si>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</si>
  <si>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7002208</t>
  </si>
  <si>
    <t>7002301</t>
  </si>
  <si>
    <t>7002302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</si>
  <si>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</si>
  <si>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</si>
  <si>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</si>
  <si>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</si>
  <si>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0152401</t>
  </si>
  <si>
    <t>Содержание автомобильных дорог общего пользования местного значения и искусственных сооружений, расположенных на них</t>
  </si>
  <si>
    <t>0152402</t>
  </si>
  <si>
    <t>0152403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</si>
  <si>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</si>
  <si>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</si>
  <si>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0152404</t>
  </si>
  <si>
    <t>0142000</t>
  </si>
  <si>
    <t>0142040</t>
  </si>
  <si>
    <t xml:space="preserve">Подпрограмма «Развитие национальной экономики в Махнёвском муниципальном образовании на 2014-2020 годы»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</si>
  <si>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</si>
  <si>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0142041</t>
  </si>
  <si>
    <t xml:space="preserve">Монтаж оптико-волоконной линии интернет связи от здания АТС до здания Администрации </t>
  </si>
  <si>
    <t>0142042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</si>
  <si>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</si>
  <si>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0142043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</si>
  <si>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</si>
  <si>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</si>
  <si>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0142010</t>
  </si>
  <si>
    <t>0142011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</si>
  <si>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</si>
  <si>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0142012</t>
  </si>
  <si>
    <t>Предоставление субсидий субъектам малого и среднего предпринимательства на компенсацию затрат по доставке товаров первой необходимости в труднодоступные сельские населённые пункты</t>
  </si>
  <si>
    <t>0142013</t>
  </si>
  <si>
    <t>Организация и проведение сельскохозяйственных ярмарок на территории Махнёвского муниципального образования</t>
  </si>
  <si>
    <t>0142020</t>
  </si>
  <si>
    <t>Обеспечение территории Махнёвского муниципального образования документами территориального планирования и градостроительного зонирования в электронном формате, в структуре, пригодной для автоматизированной обработки в информационных системах</t>
  </si>
  <si>
    <t>0142030</t>
  </si>
  <si>
    <t>Создание условий для устойчивого развития внутреннего и въездного туризма на территории Махнёвского муниципального образования</t>
  </si>
  <si>
    <t>Строительство гостевого дома с. Мугай</t>
  </si>
  <si>
    <t>0142031</t>
  </si>
  <si>
    <t>0142032</t>
  </si>
  <si>
    <t>0152310</t>
  </si>
  <si>
    <t xml:space="preserve">Капитальный ремонт муниципального имущества 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</si>
  <si>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</si>
  <si>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</si>
  <si>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</si>
  <si>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</si>
  <si>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</si>
  <si>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</si>
  <si>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</si>
  <si>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0152360</t>
  </si>
  <si>
    <t>0152370</t>
  </si>
  <si>
    <t xml:space="preserve">Развитие комплексного благоустройства и озеленения территории </t>
  </si>
  <si>
    <t>0152371</t>
  </si>
  <si>
    <t>0152372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</si>
  <si>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</si>
  <si>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</si>
  <si>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</si>
  <si>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</si>
  <si>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</si>
  <si>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</si>
  <si>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</si>
  <si>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</si>
  <si>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</si>
  <si>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</si>
  <si>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</si>
  <si>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</si>
  <si>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</si>
  <si>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0182210</t>
  </si>
  <si>
    <t>0182211</t>
  </si>
  <si>
    <t>Разработка Генеральной схемы санитарной очистки территорий населённых пунктов Махнёвского муниципального образования</t>
  </si>
  <si>
    <t>Строительство очистных сооружений производительностью 370 м³/сут в п.г.т. Махнёво</t>
  </si>
  <si>
    <t>Оформление документов на землепользование на объекты размещения твердых бытовых отходов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</si>
  <si>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</si>
  <si>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0182212</t>
  </si>
  <si>
    <t>0182220</t>
  </si>
  <si>
    <t>Приведение качества питьевой воды, подаваемой населению, в соответствие с действующими требованиями государственных санитарно-эпидемиологических правил и нормативов в количестве, достаточном для удовлетворения жизненных потребностей и сохранения здоровья в соответствии с принятыми нормами удельного водопотребления на одного человека</t>
  </si>
  <si>
    <t>0182230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</si>
  <si>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</si>
  <si>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</si>
  <si>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</si>
  <si>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</si>
  <si>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</si>
  <si>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</si>
  <si>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</si>
  <si>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</si>
  <si>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</si>
  <si>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</si>
  <si>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</si>
  <si>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</si>
  <si>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</si>
  <si>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</si>
  <si>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</si>
  <si>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</si>
  <si>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</si>
  <si>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</si>
  <si>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</si>
  <si>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</si>
  <si>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</si>
  <si>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</si>
  <si>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</si>
  <si>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</si>
  <si>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</si>
  <si>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</si>
  <si>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</si>
  <si>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</si>
  <si>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</si>
  <si>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</si>
  <si>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</si>
  <si>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</si>
  <si>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</si>
  <si>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</si>
  <si>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>7002500</t>
  </si>
  <si>
    <t>Обеспечение деятельности муниципальных  учреждений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</si>
  <si>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</si>
  <si>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</si>
  <si>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</si>
  <si>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</si>
  <si>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</si>
  <si>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</si>
  <si>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</si>
  <si>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</si>
  <si>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</si>
  <si>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0172640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</si>
  <si>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</si>
  <si>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</si>
  <si>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</si>
  <si>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</si>
  <si>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</si>
  <si>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</si>
  <si>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</si>
  <si>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Разработка и экспертиза ПСД на строительство здания муниципальной библиотеки</t>
  </si>
  <si>
    <t>0172670</t>
  </si>
  <si>
    <t>0172680</t>
  </si>
  <si>
    <t>0172690</t>
  </si>
  <si>
    <t xml:space="preserve"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</si>
  <si>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>0172601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</si>
  <si>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</si>
  <si>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</si>
  <si>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</si>
  <si>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</si>
  <si>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</si>
  <si>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</si>
  <si>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</si>
  <si>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</si>
  <si>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</si>
  <si>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7002900</t>
  </si>
  <si>
    <t>Оказание других видов социальной помощи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</si>
  <si>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</si>
  <si>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</si>
  <si>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</si>
  <si>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</si>
  <si>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</si>
  <si>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</si>
  <si>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</si>
  <si>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</si>
  <si>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</si>
  <si>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</si>
  <si>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0192841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</si>
  <si>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</si>
  <si>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</si>
  <si>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0192843</t>
  </si>
  <si>
    <t xml:space="preserve">Разработка сметной документации и строительство, спортивных площадок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</si>
  <si>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</si>
  <si>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</si>
  <si>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</si>
  <si>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</si>
  <si>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</si>
  <si>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</si>
  <si>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</si>
  <si>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</si>
  <si>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</si>
  <si>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0142014</t>
  </si>
  <si>
    <t xml:space="preserve">Модернизация инфраструктуры по обращению с твердыми бытовыми отходами 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</si>
  <si>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2014год</t>
  </si>
  <si>
    <t>Оценка рыночной стоимости муниципальной собственности</t>
  </si>
  <si>
    <t>Выполнение работ по содержанию грунтовых дорог и дорог без покрытия Махнёвского МО в зимний период на туристическим маршруте "Серебренное кольцо Урала"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</si>
  <si>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</si>
  <si>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</si>
  <si>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0162512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</si>
  <si>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</si>
  <si>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0162522</t>
  </si>
  <si>
    <t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2012-2016годы</t>
  </si>
  <si>
    <t xml:space="preserve">Схема теплоснабжения Махнёвского муниципального образования </t>
  </si>
  <si>
    <t>Приобретение контейнеров и благоустройство территории  под ними</t>
  </si>
  <si>
    <t>Разработка сметной документации на строительсво и реконструкцию хоккейного корта муниципального казенного учреждения «Махнёвский физкультурно-спортивный комплекс «Ермак»</t>
  </si>
  <si>
    <t>0154220</t>
  </si>
  <si>
    <t xml:space="preserve">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</si>
  <si>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</si>
  <si>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0164570</t>
  </si>
  <si>
    <t xml:space="preserve"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организации», по которой отражаются расходы на финансирование мероприятий по укреплению и развитию материально-технической базы муниципальных образовательных организаций </t>
  </si>
  <si>
    <t>0154230</t>
  </si>
  <si>
    <t xml:space="preserve">Предоставление субсидий на реализацию проектов капитального строительства муниципального значения по развитию газификации населенных пунктов городского типа </t>
  </si>
  <si>
    <t>0150000</t>
  </si>
  <si>
    <t>0170000</t>
  </si>
  <si>
    <t>0174070</t>
  </si>
  <si>
    <t xml:space="preserve">Резервный фонд Правительства Свердловской области 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</si>
  <si>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</si>
  <si>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</si>
  <si>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</si>
  <si>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образования, в 2014 году  </t>
  </si>
  <si>
    <t>0122004</t>
  </si>
  <si>
    <t>420</t>
  </si>
  <si>
    <t>Бюджетные инвестиции на увеличение уставного фонда муниципальных унитарных предприятий основаннных на праве хозяйственного ведения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</si>
  <si>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</t>
  </si>
  <si>
    <t>01542И0</t>
  </si>
  <si>
    <t xml:space="preserve">Развитие газификации в сельской местности </t>
  </si>
  <si>
    <t>0155018</t>
  </si>
  <si>
    <t xml:space="preserve">Реализация мероприятий федеральной целевой программы «Устойчивое развитие сельских территорий на 2014 - 2017 годы и на период до 2020 года» </t>
  </si>
  <si>
    <t>0154270</t>
  </si>
  <si>
    <t>0144140</t>
  </si>
  <si>
    <t>Мероприятия по информатизации муниципальных образований</t>
  </si>
  <si>
    <t>0122005</t>
  </si>
  <si>
    <t>Формирование земельных участков по уточнению границ в соответствии с Генеральнм планом Махнёвского муниципального образования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</si>
  <si>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</si>
  <si>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0152405</t>
  </si>
  <si>
    <t>Приложение № 4</t>
  </si>
  <si>
    <t xml:space="preserve"> муниципального образования</t>
  </si>
  <si>
    <t>к Решению Думы Махнёвского</t>
  </si>
  <si>
    <t xml:space="preserve">от 20.11.2014 №  496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</si>
</sst>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  <numFmt numFmtId="178" formatCode="000000"/>
    <numFmt numFmtId="179" formatCode="#,##0.0"/>
    <numFmt numFmtId="180" formatCode="0.0"/>
    <numFmt numFmtId="181" formatCode="0.0000"/>
    <numFmt numFmtId="182" formatCode="0.000"/>
    <numFmt numFmtId="183" formatCode="#,##0.000"/>
    <numFmt numFmtId="184" formatCode="#,##0.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9" fontId="5" fillId="33" borderId="0" xfId="0" applyNumberFormat="1" applyFont="1" applyFill="1" applyAlignment="1">
      <alignment horizontal="right"/>
    </xf>
    <xf numFmtId="179" fontId="0" fillId="33" borderId="0" xfId="0" applyNumberFormat="1" applyFill="1" applyAlignment="1">
      <alignment/>
    </xf>
    <xf numFmtId="179" fontId="0" fillId="33" borderId="0" xfId="0" applyNumberForma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79" fontId="1" fillId="33" borderId="1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179" fontId="0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79" fontId="1" fillId="34" borderId="1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179" fontId="1" fillId="6" borderId="10" xfId="0" applyNumberFormat="1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179" fontId="0" fillId="35" borderId="10" xfId="0" applyNumberForma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left"/>
    </xf>
    <xf numFmtId="179" fontId="11" fillId="33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6" borderId="0" xfId="0" applyFont="1" applyFill="1" applyAlignment="1">
      <alignment/>
    </xf>
    <xf numFmtId="179" fontId="0" fillId="36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9" fontId="0" fillId="6" borderId="10" xfId="0" applyNumberFormat="1" applyFill="1" applyBorder="1" applyAlignment="1">
      <alignment/>
    </xf>
    <xf numFmtId="179" fontId="0" fillId="6" borderId="10" xfId="0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9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79" fontId="0" fillId="6" borderId="0" xfId="0" applyNumberForma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="115" zoomScaleNormal="115" zoomScalePageLayoutView="0" workbookViewId="0" topLeftCell="A1">
      <selection activeCell="C4" sqref="C4:F4"/>
    </sheetView>
  </sheetViews>
  <sheetFormatPr defaultColWidth="9.140625" defaultRowHeight="12.75"/>
  <cols>
    <col min="1" max="1" width="4.28125" style="0" customWidth="1"/>
    <col min="2" max="2" width="6.140625" style="51" customWidth="1"/>
    <col min="3" max="3" width="9.28125" style="51" customWidth="1"/>
    <col min="4" max="4" width="10.57421875" style="51" customWidth="1"/>
    <col min="5" max="5" width="58.28125" style="51" customWidth="1"/>
    <col min="6" max="6" width="14.140625" style="18" customWidth="1"/>
    <col min="7" max="7" width="11.28125" style="24" hidden="1" customWidth="1"/>
    <col min="8" max="9" width="14.140625" style="31" customWidth="1"/>
    <col min="10" max="10" width="11.421875" style="0" bestFit="1" customWidth="1"/>
  </cols>
  <sheetData>
    <row r="1" spans="1:7" ht="12.75" customHeight="1">
      <c r="A1" s="14"/>
      <c r="B1" s="50"/>
      <c r="C1" s="50"/>
      <c r="E1" s="82" t="s">
        <v>369</v>
      </c>
      <c r="F1" s="82"/>
      <c r="G1" s="82"/>
    </row>
    <row r="2" spans="1:7" ht="12.75">
      <c r="A2" s="14"/>
      <c r="C2" s="52"/>
      <c r="D2" s="52"/>
      <c r="E2" s="83" t="s">
        <v>371</v>
      </c>
      <c r="F2" s="83"/>
      <c r="G2" s="83"/>
    </row>
    <row r="3" spans="2:7" ht="12.75">
      <c r="B3" s="52"/>
      <c r="C3" s="52"/>
      <c r="D3" s="52"/>
      <c r="E3" s="83" t="s">
        <v>370</v>
      </c>
      <c r="F3" s="83"/>
      <c r="G3" s="83"/>
    </row>
    <row r="4" spans="1:6" ht="12.75">
      <c r="A4" s="14"/>
      <c r="B4" s="50"/>
      <c r="C4" s="83" t="s">
        <v>372</v>
      </c>
      <c r="D4" s="83"/>
      <c r="E4" s="83"/>
      <c r="F4" s="83"/>
    </row>
    <row r="5" spans="1:6" ht="12.75">
      <c r="A5" s="14"/>
      <c r="B5" s="50"/>
      <c r="C5" s="52"/>
      <c r="D5" s="52"/>
      <c r="E5" s="52"/>
      <c r="F5" s="17"/>
    </row>
    <row r="6" spans="1:5" ht="39.75" customHeight="1">
      <c r="A6" s="13"/>
      <c r="C6" s="84" t="s">
        <v>327</v>
      </c>
      <c r="D6" s="84"/>
      <c r="E6" s="84"/>
    </row>
    <row r="7" spans="1:5" ht="12.75">
      <c r="A7" s="13"/>
      <c r="E7" s="50"/>
    </row>
    <row r="8" spans="1:7" ht="61.5" customHeight="1">
      <c r="A8" s="7" t="s">
        <v>0</v>
      </c>
      <c r="B8" s="7" t="s">
        <v>2</v>
      </c>
      <c r="C8" s="7" t="s">
        <v>3</v>
      </c>
      <c r="D8" s="7" t="s">
        <v>4</v>
      </c>
      <c r="E8" s="6" t="s">
        <v>1</v>
      </c>
      <c r="F8" s="8" t="s">
        <v>43</v>
      </c>
      <c r="G8" s="8" t="s">
        <v>46</v>
      </c>
    </row>
    <row r="9" spans="1:7" ht="15.75" customHeight="1">
      <c r="A9" s="20">
        <v>1</v>
      </c>
      <c r="B9" s="2">
        <v>100</v>
      </c>
      <c r="C9" s="3"/>
      <c r="D9" s="3"/>
      <c r="E9" s="23" t="s">
        <v>5</v>
      </c>
      <c r="F9" s="25">
        <f>F10+F14+F18+F28+F39+F43</f>
        <v>46376.865999999995</v>
      </c>
      <c r="G9" s="25" t="e">
        <f>G10+G14+G18+G28+G39+G43+#REF!</f>
        <v>#REF!</v>
      </c>
    </row>
    <row r="10" spans="1:8" ht="25.5" customHeight="1">
      <c r="A10" s="20">
        <v>2</v>
      </c>
      <c r="B10" s="2">
        <v>102</v>
      </c>
      <c r="C10" s="3"/>
      <c r="D10" s="3"/>
      <c r="E10" s="6" t="s">
        <v>67</v>
      </c>
      <c r="F10" s="26">
        <f aca="true" t="shared" si="0" ref="F10:G12">F11</f>
        <v>1105</v>
      </c>
      <c r="G10" s="26">
        <f t="shared" si="0"/>
        <v>1452</v>
      </c>
      <c r="H10" s="46">
        <f>F10+F14+F18+F28+F85</f>
        <v>19886.641</v>
      </c>
    </row>
    <row r="11" spans="1:7" ht="12.75" customHeight="1">
      <c r="A11" s="20">
        <v>3</v>
      </c>
      <c r="B11" s="2">
        <v>102</v>
      </c>
      <c r="C11" s="3" t="s">
        <v>74</v>
      </c>
      <c r="D11" s="3"/>
      <c r="E11" s="6" t="s">
        <v>73</v>
      </c>
      <c r="F11" s="26">
        <f t="shared" si="0"/>
        <v>1105</v>
      </c>
      <c r="G11" s="26">
        <f t="shared" si="0"/>
        <v>1452</v>
      </c>
    </row>
    <row r="12" spans="1:7" ht="12.75" customHeight="1">
      <c r="A12" s="20">
        <v>4</v>
      </c>
      <c r="B12" s="2">
        <v>102</v>
      </c>
      <c r="C12" s="3" t="s">
        <v>75</v>
      </c>
      <c r="D12" s="3"/>
      <c r="E12" s="6" t="s">
        <v>35</v>
      </c>
      <c r="F12" s="26">
        <f t="shared" si="0"/>
        <v>1105</v>
      </c>
      <c r="G12" s="26">
        <f t="shared" si="0"/>
        <v>1452</v>
      </c>
    </row>
    <row r="13" spans="1:7" ht="27" customHeight="1">
      <c r="A13" s="20">
        <v>5</v>
      </c>
      <c r="B13" s="4">
        <v>102</v>
      </c>
      <c r="C13" s="5" t="s">
        <v>75</v>
      </c>
      <c r="D13" s="5" t="s">
        <v>56</v>
      </c>
      <c r="E13" s="8" t="s">
        <v>91</v>
      </c>
      <c r="F13" s="27">
        <v>1105</v>
      </c>
      <c r="G13" s="27">
        <v>1452</v>
      </c>
    </row>
    <row r="14" spans="1:7" ht="38.25" customHeight="1">
      <c r="A14" s="20">
        <v>6</v>
      </c>
      <c r="B14" s="2">
        <v>103</v>
      </c>
      <c r="C14" s="3"/>
      <c r="D14" s="3"/>
      <c r="E14" s="6" t="s">
        <v>32</v>
      </c>
      <c r="F14" s="26">
        <f>F15</f>
        <v>629.7</v>
      </c>
      <c r="G14" s="26">
        <f aca="true" t="shared" si="1" ref="F14:G16">G15</f>
        <v>1517</v>
      </c>
    </row>
    <row r="15" spans="1:7" ht="12.75" customHeight="1">
      <c r="A15" s="20">
        <v>7</v>
      </c>
      <c r="B15" s="9">
        <v>103</v>
      </c>
      <c r="C15" s="33" t="s">
        <v>74</v>
      </c>
      <c r="D15" s="10"/>
      <c r="E15" s="6" t="s">
        <v>73</v>
      </c>
      <c r="F15" s="26">
        <f t="shared" si="1"/>
        <v>629.7</v>
      </c>
      <c r="G15" s="26">
        <f t="shared" si="1"/>
        <v>1517</v>
      </c>
    </row>
    <row r="16" spans="1:7" ht="24.75" customHeight="1">
      <c r="A16" s="20">
        <v>8</v>
      </c>
      <c r="B16" s="9">
        <v>103</v>
      </c>
      <c r="C16" s="33" t="s">
        <v>76</v>
      </c>
      <c r="D16" s="10"/>
      <c r="E16" s="6" t="s">
        <v>77</v>
      </c>
      <c r="F16" s="26">
        <f t="shared" si="1"/>
        <v>629.7</v>
      </c>
      <c r="G16" s="26">
        <f t="shared" si="1"/>
        <v>1517</v>
      </c>
    </row>
    <row r="17" spans="1:9" ht="22.5" customHeight="1">
      <c r="A17" s="20">
        <v>9</v>
      </c>
      <c r="B17" s="11">
        <v>103</v>
      </c>
      <c r="C17" s="34" t="s">
        <v>76</v>
      </c>
      <c r="D17" s="5" t="s">
        <v>56</v>
      </c>
      <c r="E17" s="8" t="s">
        <v>91</v>
      </c>
      <c r="F17" s="27">
        <f>725-95.3</f>
        <v>629.7</v>
      </c>
      <c r="G17" s="27">
        <v>1517</v>
      </c>
      <c r="I17" s="46">
        <f>F17+F13+F21+F24+F27+F28</f>
        <v>19598.341</v>
      </c>
    </row>
    <row r="18" spans="1:9" ht="38.25" customHeight="1">
      <c r="A18" s="20">
        <v>10</v>
      </c>
      <c r="B18" s="2">
        <v>104</v>
      </c>
      <c r="C18" s="3"/>
      <c r="D18" s="3"/>
      <c r="E18" s="6" t="s">
        <v>38</v>
      </c>
      <c r="F18" s="26">
        <f>F19</f>
        <v>13624.931999999999</v>
      </c>
      <c r="G18" s="26" t="e">
        <f>G19</f>
        <v>#REF!</v>
      </c>
      <c r="H18" s="46">
        <f>F28+F18+F10+F14</f>
        <v>19598.341</v>
      </c>
      <c r="I18" s="31">
        <v>18055</v>
      </c>
    </row>
    <row r="19" spans="1:9" ht="12.75" customHeight="1">
      <c r="A19" s="20">
        <v>11</v>
      </c>
      <c r="B19" s="2">
        <v>104</v>
      </c>
      <c r="C19" s="3" t="s">
        <v>74</v>
      </c>
      <c r="D19" s="3"/>
      <c r="E19" s="6" t="s">
        <v>73</v>
      </c>
      <c r="F19" s="26">
        <f>F20+F22+F25</f>
        <v>13624.931999999999</v>
      </c>
      <c r="G19" s="26" t="e">
        <f>G20+G26+G23+#REF!</f>
        <v>#REF!</v>
      </c>
      <c r="I19" s="46">
        <f>I17-I18</f>
        <v>1543.3410000000003</v>
      </c>
    </row>
    <row r="20" spans="1:9" ht="25.5" customHeight="1">
      <c r="A20" s="20">
        <v>12</v>
      </c>
      <c r="B20" s="2">
        <v>104</v>
      </c>
      <c r="C20" s="3" t="s">
        <v>76</v>
      </c>
      <c r="D20" s="3"/>
      <c r="E20" s="6" t="s">
        <v>79</v>
      </c>
      <c r="F20" s="26">
        <f>F21</f>
        <v>10404.4</v>
      </c>
      <c r="G20" s="26">
        <f>G21</f>
        <v>14238</v>
      </c>
      <c r="I20" s="46">
        <f>I19+F301</f>
        <v>1842.6590000000003</v>
      </c>
    </row>
    <row r="21" spans="1:9" ht="21.75" customHeight="1">
      <c r="A21" s="20">
        <v>13</v>
      </c>
      <c r="B21" s="4">
        <v>104</v>
      </c>
      <c r="C21" s="5" t="s">
        <v>76</v>
      </c>
      <c r="D21" s="5" t="s">
        <v>56</v>
      </c>
      <c r="E21" s="8" t="s">
        <v>82</v>
      </c>
      <c r="F21" s="27">
        <f>11676.5-1272.1</f>
        <v>10404.4</v>
      </c>
      <c r="G21" s="27">
        <v>14238</v>
      </c>
      <c r="I21" s="46" t="e">
        <f>F21+F42+#REF!+#REF!+#REF!+#REF!+#REF!+#REF!+F23</f>
        <v>#REF!</v>
      </c>
    </row>
    <row r="22" spans="1:9" ht="16.5" customHeight="1">
      <c r="A22" s="20">
        <v>14</v>
      </c>
      <c r="B22" s="2">
        <v>104</v>
      </c>
      <c r="C22" s="3" t="s">
        <v>74</v>
      </c>
      <c r="D22" s="3"/>
      <c r="E22" s="6" t="s">
        <v>73</v>
      </c>
      <c r="F22" s="26">
        <f>F23</f>
        <v>792</v>
      </c>
      <c r="G22" s="27"/>
      <c r="I22" s="46"/>
    </row>
    <row r="23" spans="1:7" ht="25.5" customHeight="1">
      <c r="A23" s="20">
        <v>15</v>
      </c>
      <c r="B23" s="2">
        <v>104</v>
      </c>
      <c r="C23" s="3" t="s">
        <v>78</v>
      </c>
      <c r="D23" s="3"/>
      <c r="E23" s="6" t="s">
        <v>41</v>
      </c>
      <c r="F23" s="26">
        <f>F24</f>
        <v>792</v>
      </c>
      <c r="G23" s="26">
        <f>G24</f>
        <v>949</v>
      </c>
    </row>
    <row r="24" spans="1:7" ht="26.25" customHeight="1">
      <c r="A24" s="20">
        <v>16</v>
      </c>
      <c r="B24" s="4">
        <v>104</v>
      </c>
      <c r="C24" s="5" t="s">
        <v>78</v>
      </c>
      <c r="D24" s="5" t="s">
        <v>56</v>
      </c>
      <c r="E24" s="8" t="s">
        <v>83</v>
      </c>
      <c r="F24" s="27">
        <f>795-3</f>
        <v>792</v>
      </c>
      <c r="G24" s="27">
        <v>949</v>
      </c>
    </row>
    <row r="25" spans="1:7" ht="15.75" customHeight="1">
      <c r="A25" s="20">
        <v>17</v>
      </c>
      <c r="B25" s="2">
        <v>104</v>
      </c>
      <c r="C25" s="3" t="s">
        <v>74</v>
      </c>
      <c r="D25" s="5"/>
      <c r="E25" s="6" t="s">
        <v>73</v>
      </c>
      <c r="F25" s="26">
        <f>F26</f>
        <v>2428.5319999999992</v>
      </c>
      <c r="G25" s="27"/>
    </row>
    <row r="26" spans="1:7" ht="27.75" customHeight="1">
      <c r="A26" s="20">
        <v>18</v>
      </c>
      <c r="B26" s="2">
        <v>104</v>
      </c>
      <c r="C26" s="3" t="s">
        <v>80</v>
      </c>
      <c r="D26" s="3"/>
      <c r="E26" s="6" t="s">
        <v>90</v>
      </c>
      <c r="F26" s="26">
        <f>F27</f>
        <v>2428.5319999999992</v>
      </c>
      <c r="G26" s="26">
        <f>G27</f>
        <v>9260</v>
      </c>
    </row>
    <row r="27" spans="1:10" ht="18.75" customHeight="1">
      <c r="A27" s="20">
        <v>19</v>
      </c>
      <c r="B27" s="4">
        <v>104</v>
      </c>
      <c r="C27" s="5" t="s">
        <v>80</v>
      </c>
      <c r="D27" s="5" t="s">
        <v>56</v>
      </c>
      <c r="E27" s="8" t="s">
        <v>91</v>
      </c>
      <c r="F27" s="27">
        <f>2944-43.907-19.412-91.492-88.492-19.32-36.8-52.4-59.2-57.643-15.027-25-6.775</f>
        <v>2428.5319999999992</v>
      </c>
      <c r="G27" s="27">
        <v>9260</v>
      </c>
      <c r="H27" s="46" t="e">
        <f>F27+F24+F21+F13+F17+F32+#REF!+F36</f>
        <v>#REF!</v>
      </c>
      <c r="J27">
        <v>18037</v>
      </c>
    </row>
    <row r="28" spans="1:7" ht="39" customHeight="1">
      <c r="A28" s="20">
        <v>20</v>
      </c>
      <c r="B28" s="2">
        <v>106</v>
      </c>
      <c r="C28" s="3"/>
      <c r="D28" s="3"/>
      <c r="E28" s="6" t="s">
        <v>36</v>
      </c>
      <c r="F28" s="26">
        <f>F29+F34</f>
        <v>4238.709</v>
      </c>
      <c r="G28" s="26" t="e">
        <f>G29+#REF!</f>
        <v>#REF!</v>
      </c>
    </row>
    <row r="29" spans="1:7" ht="39.75" customHeight="1">
      <c r="A29" s="20">
        <v>21</v>
      </c>
      <c r="B29" s="2">
        <v>106</v>
      </c>
      <c r="C29" s="3" t="s">
        <v>85</v>
      </c>
      <c r="D29" s="3"/>
      <c r="E29" s="67" t="s">
        <v>89</v>
      </c>
      <c r="F29" s="26">
        <f>F30</f>
        <v>3566.2999999999997</v>
      </c>
      <c r="G29" s="26" t="e">
        <f>G31+G35</f>
        <v>#REF!</v>
      </c>
    </row>
    <row r="30" spans="1:7" ht="39.75" customHeight="1">
      <c r="A30" s="20">
        <v>22</v>
      </c>
      <c r="B30" s="2">
        <v>106</v>
      </c>
      <c r="C30" s="3" t="s">
        <v>84</v>
      </c>
      <c r="D30" s="3"/>
      <c r="E30" s="59" t="s">
        <v>351</v>
      </c>
      <c r="F30" s="26">
        <f>F31</f>
        <v>3566.2999999999997</v>
      </c>
      <c r="G30" s="26"/>
    </row>
    <row r="31" spans="1:7" ht="27" customHeight="1">
      <c r="A31" s="20">
        <v>23</v>
      </c>
      <c r="B31" s="2">
        <v>106</v>
      </c>
      <c r="C31" s="3" t="s">
        <v>87</v>
      </c>
      <c r="D31" s="3"/>
      <c r="E31" s="6" t="s">
        <v>86</v>
      </c>
      <c r="F31" s="26">
        <f>F32+F33</f>
        <v>3566.2999999999997</v>
      </c>
      <c r="G31" s="26" t="e">
        <f>G32+#REF!</f>
        <v>#REF!</v>
      </c>
    </row>
    <row r="32" spans="1:7" ht="12.75" customHeight="1">
      <c r="A32" s="20">
        <v>24</v>
      </c>
      <c r="B32" s="4">
        <v>106</v>
      </c>
      <c r="C32" s="5" t="s">
        <v>87</v>
      </c>
      <c r="D32" s="5" t="s">
        <v>56</v>
      </c>
      <c r="E32" s="8" t="s">
        <v>91</v>
      </c>
      <c r="F32" s="27">
        <f>2926.2-398</f>
        <v>2528.2</v>
      </c>
      <c r="G32" s="27">
        <v>809</v>
      </c>
    </row>
    <row r="33" spans="1:7" ht="27.75" customHeight="1">
      <c r="A33" s="20">
        <v>25</v>
      </c>
      <c r="B33" s="4">
        <v>106</v>
      </c>
      <c r="C33" s="5" t="s">
        <v>87</v>
      </c>
      <c r="D33" s="5" t="s">
        <v>88</v>
      </c>
      <c r="E33" s="79" t="s">
        <v>101</v>
      </c>
      <c r="F33" s="27">
        <v>1038.1</v>
      </c>
      <c r="G33" s="27"/>
    </row>
    <row r="34" spans="1:9" s="16" customFormat="1" ht="16.5" customHeight="1">
      <c r="A34" s="20">
        <v>26</v>
      </c>
      <c r="B34" s="2">
        <v>106</v>
      </c>
      <c r="C34" s="3" t="s">
        <v>74</v>
      </c>
      <c r="D34" s="3"/>
      <c r="E34" s="6" t="s">
        <v>73</v>
      </c>
      <c r="F34" s="26">
        <f>F35+F37</f>
        <v>672.409</v>
      </c>
      <c r="G34" s="26"/>
      <c r="H34" s="32"/>
      <c r="I34" s="32"/>
    </row>
    <row r="35" spans="1:7" ht="25.5" customHeight="1">
      <c r="A35" s="20">
        <v>27</v>
      </c>
      <c r="B35" s="2">
        <v>106</v>
      </c>
      <c r="C35" s="3" t="s">
        <v>81</v>
      </c>
      <c r="D35" s="3"/>
      <c r="E35" s="6" t="s">
        <v>33</v>
      </c>
      <c r="F35" s="26">
        <f>F36</f>
        <v>506</v>
      </c>
      <c r="G35" s="26">
        <f>G36</f>
        <v>847</v>
      </c>
    </row>
    <row r="36" spans="1:7" ht="12.75" customHeight="1">
      <c r="A36" s="20">
        <v>28</v>
      </c>
      <c r="B36" s="4">
        <v>106</v>
      </c>
      <c r="C36" s="5" t="s">
        <v>81</v>
      </c>
      <c r="D36" s="5" t="s">
        <v>56</v>
      </c>
      <c r="E36" s="8" t="s">
        <v>91</v>
      </c>
      <c r="F36" s="27">
        <f>512-6</f>
        <v>506</v>
      </c>
      <c r="G36" s="27">
        <v>847</v>
      </c>
    </row>
    <row r="37" spans="1:9" s="16" customFormat="1" ht="27.75" customHeight="1">
      <c r="A37" s="20">
        <v>29</v>
      </c>
      <c r="B37" s="2">
        <v>106</v>
      </c>
      <c r="C37" s="3" t="s">
        <v>350</v>
      </c>
      <c r="D37" s="3"/>
      <c r="E37" s="6" t="s">
        <v>77</v>
      </c>
      <c r="F37" s="26">
        <f>F38</f>
        <v>166.409</v>
      </c>
      <c r="G37" s="26"/>
      <c r="H37" s="32"/>
      <c r="I37" s="32"/>
    </row>
    <row r="38" spans="1:7" ht="12.75" customHeight="1">
      <c r="A38" s="20">
        <v>30</v>
      </c>
      <c r="B38" s="4">
        <v>106</v>
      </c>
      <c r="C38" s="5" t="s">
        <v>350</v>
      </c>
      <c r="D38" s="5" t="s">
        <v>56</v>
      </c>
      <c r="E38" s="8" t="s">
        <v>91</v>
      </c>
      <c r="F38" s="27">
        <v>166.409</v>
      </c>
      <c r="G38" s="27"/>
    </row>
    <row r="39" spans="1:7" ht="12.75" customHeight="1">
      <c r="A39" s="20">
        <v>31</v>
      </c>
      <c r="B39" s="2">
        <v>111</v>
      </c>
      <c r="C39" s="3"/>
      <c r="D39" s="3"/>
      <c r="E39" s="6" t="s">
        <v>7</v>
      </c>
      <c r="F39" s="26">
        <f aca="true" t="shared" si="2" ref="F39:G41">F40</f>
        <v>120</v>
      </c>
      <c r="G39" s="26">
        <f t="shared" si="2"/>
        <v>250</v>
      </c>
    </row>
    <row r="40" spans="1:7" ht="12.75" customHeight="1">
      <c r="A40" s="20">
        <v>32</v>
      </c>
      <c r="B40" s="2">
        <v>111</v>
      </c>
      <c r="C40" s="3" t="s">
        <v>74</v>
      </c>
      <c r="D40" s="3"/>
      <c r="E40" s="6" t="s">
        <v>73</v>
      </c>
      <c r="F40" s="26">
        <f t="shared" si="2"/>
        <v>120</v>
      </c>
      <c r="G40" s="26">
        <f t="shared" si="2"/>
        <v>250</v>
      </c>
    </row>
    <row r="41" spans="1:7" ht="12.75" customHeight="1">
      <c r="A41" s="20">
        <v>33</v>
      </c>
      <c r="B41" s="2">
        <v>111</v>
      </c>
      <c r="C41" s="3" t="s">
        <v>92</v>
      </c>
      <c r="D41" s="3"/>
      <c r="E41" s="6" t="s">
        <v>8</v>
      </c>
      <c r="F41" s="26">
        <f t="shared" si="2"/>
        <v>120</v>
      </c>
      <c r="G41" s="26">
        <f t="shared" si="2"/>
        <v>250</v>
      </c>
    </row>
    <row r="42" spans="1:7" ht="12.75" customHeight="1">
      <c r="A42" s="20">
        <v>34</v>
      </c>
      <c r="B42" s="4">
        <v>111</v>
      </c>
      <c r="C42" s="5" t="s">
        <v>92</v>
      </c>
      <c r="D42" s="5" t="s">
        <v>58</v>
      </c>
      <c r="E42" s="8" t="s">
        <v>59</v>
      </c>
      <c r="F42" s="27">
        <v>120</v>
      </c>
      <c r="G42" s="27">
        <v>250</v>
      </c>
    </row>
    <row r="43" spans="1:7" ht="12.75" customHeight="1">
      <c r="A43" s="20">
        <v>35</v>
      </c>
      <c r="B43" s="2">
        <v>113</v>
      </c>
      <c r="C43" s="3"/>
      <c r="D43" s="3"/>
      <c r="E43" s="6" t="s">
        <v>30</v>
      </c>
      <c r="F43" s="26">
        <f>F44+F54+F76+F80</f>
        <v>26658.524999999994</v>
      </c>
      <c r="G43" s="26" t="e">
        <f>#REF!+#REF!+#REF!+#REF!+#REF!+#REF!+#REF!+#REF!+#REF!+#REF!</f>
        <v>#REF!</v>
      </c>
    </row>
    <row r="44" spans="1:7" ht="27.75" customHeight="1">
      <c r="A44" s="20">
        <v>36</v>
      </c>
      <c r="B44" s="2">
        <v>113</v>
      </c>
      <c r="C44" s="3" t="s">
        <v>93</v>
      </c>
      <c r="D44" s="3"/>
      <c r="E44" s="6" t="s">
        <v>94</v>
      </c>
      <c r="F44" s="26">
        <f>F45</f>
        <v>779.5</v>
      </c>
      <c r="G44" s="26"/>
    </row>
    <row r="45" spans="1:7" ht="38.25" customHeight="1">
      <c r="A45" s="20">
        <v>37</v>
      </c>
      <c r="B45" s="2">
        <v>113</v>
      </c>
      <c r="C45" s="3" t="s">
        <v>96</v>
      </c>
      <c r="D45" s="3"/>
      <c r="E45" s="61" t="s">
        <v>95</v>
      </c>
      <c r="F45" s="26">
        <f>F46+F48+F50+F52</f>
        <v>779.5</v>
      </c>
      <c r="G45" s="26"/>
    </row>
    <row r="46" spans="1:7" ht="30.75" customHeight="1">
      <c r="A46" s="20">
        <v>38</v>
      </c>
      <c r="B46" s="2">
        <v>113</v>
      </c>
      <c r="C46" s="3" t="s">
        <v>97</v>
      </c>
      <c r="D46" s="3"/>
      <c r="E46" s="61" t="s">
        <v>98</v>
      </c>
      <c r="F46" s="26">
        <f>F47</f>
        <v>242.7</v>
      </c>
      <c r="G46" s="26"/>
    </row>
    <row r="47" spans="1:9" s="15" customFormat="1" ht="28.5" customHeight="1">
      <c r="A47" s="20">
        <v>39</v>
      </c>
      <c r="B47" s="4">
        <v>113</v>
      </c>
      <c r="C47" s="5" t="s">
        <v>97</v>
      </c>
      <c r="D47" s="5" t="s">
        <v>88</v>
      </c>
      <c r="E47" s="62" t="s">
        <v>100</v>
      </c>
      <c r="F47" s="29">
        <f>80+162.7</f>
        <v>242.7</v>
      </c>
      <c r="G47" s="29"/>
      <c r="H47" s="31"/>
      <c r="I47" s="31"/>
    </row>
    <row r="48" spans="1:7" ht="18" customHeight="1">
      <c r="A48" s="20">
        <v>40</v>
      </c>
      <c r="B48" s="2">
        <v>113</v>
      </c>
      <c r="C48" s="3" t="s">
        <v>99</v>
      </c>
      <c r="D48" s="3"/>
      <c r="E48" s="61" t="s">
        <v>328</v>
      </c>
      <c r="F48" s="26">
        <f>F49</f>
        <v>50.8</v>
      </c>
      <c r="G48" s="26"/>
    </row>
    <row r="49" spans="1:7" ht="32.25" customHeight="1">
      <c r="A49" s="20">
        <v>41</v>
      </c>
      <c r="B49" s="4">
        <v>113</v>
      </c>
      <c r="C49" s="5" t="s">
        <v>99</v>
      </c>
      <c r="D49" s="5" t="s">
        <v>88</v>
      </c>
      <c r="E49" s="62" t="s">
        <v>100</v>
      </c>
      <c r="F49" s="69">
        <f>100-49.2</f>
        <v>50.8</v>
      </c>
      <c r="G49" s="26"/>
    </row>
    <row r="50" spans="1:9" s="15" customFormat="1" ht="26.25" customHeight="1">
      <c r="A50" s="20">
        <v>42</v>
      </c>
      <c r="B50" s="2">
        <v>113</v>
      </c>
      <c r="C50" s="3" t="s">
        <v>102</v>
      </c>
      <c r="D50" s="5"/>
      <c r="E50" s="6" t="s">
        <v>103</v>
      </c>
      <c r="F50" s="26">
        <f>F51</f>
        <v>0</v>
      </c>
      <c r="G50" s="29"/>
      <c r="H50" s="31"/>
      <c r="I50" s="31"/>
    </row>
    <row r="51" spans="1:9" s="15" customFormat="1" ht="30.75" customHeight="1">
      <c r="A51" s="20">
        <v>43</v>
      </c>
      <c r="B51" s="4">
        <v>113</v>
      </c>
      <c r="C51" s="5" t="s">
        <v>102</v>
      </c>
      <c r="D51" s="5" t="s">
        <v>88</v>
      </c>
      <c r="E51" s="62" t="s">
        <v>100</v>
      </c>
      <c r="F51" s="29">
        <f>200-200</f>
        <v>0</v>
      </c>
      <c r="G51" s="29"/>
      <c r="H51" s="31"/>
      <c r="I51" s="31"/>
    </row>
    <row r="52" spans="1:9" s="15" customFormat="1" ht="40.5" customHeight="1">
      <c r="A52" s="20">
        <v>44</v>
      </c>
      <c r="B52" s="2">
        <v>113</v>
      </c>
      <c r="C52" s="3" t="s">
        <v>354</v>
      </c>
      <c r="D52" s="5"/>
      <c r="E52" s="61" t="s">
        <v>356</v>
      </c>
      <c r="F52" s="26">
        <f>F53</f>
        <v>486</v>
      </c>
      <c r="G52" s="29"/>
      <c r="H52" s="31"/>
      <c r="I52" s="31"/>
    </row>
    <row r="53" spans="1:9" s="15" customFormat="1" ht="40.5" customHeight="1">
      <c r="A53" s="20">
        <v>45</v>
      </c>
      <c r="B53" s="4">
        <v>113</v>
      </c>
      <c r="C53" s="5" t="s">
        <v>354</v>
      </c>
      <c r="D53" s="5" t="s">
        <v>355</v>
      </c>
      <c r="E53" s="62" t="s">
        <v>357</v>
      </c>
      <c r="F53" s="29">
        <v>486</v>
      </c>
      <c r="G53" s="29"/>
      <c r="H53" s="31"/>
      <c r="I53" s="31"/>
    </row>
    <row r="54" spans="1:9" s="15" customFormat="1" ht="30.75" customHeight="1">
      <c r="A54" s="20">
        <v>46</v>
      </c>
      <c r="B54" s="2">
        <v>113</v>
      </c>
      <c r="C54" s="3" t="s">
        <v>93</v>
      </c>
      <c r="D54" s="5"/>
      <c r="E54" s="6" t="s">
        <v>94</v>
      </c>
      <c r="F54" s="26">
        <f>F55</f>
        <v>18019.293999999994</v>
      </c>
      <c r="G54" s="29"/>
      <c r="H54" s="31"/>
      <c r="I54" s="31"/>
    </row>
    <row r="55" spans="1:9" s="15" customFormat="1" ht="16.5" customHeight="1">
      <c r="A55" s="20">
        <v>47</v>
      </c>
      <c r="B55" s="2">
        <v>113</v>
      </c>
      <c r="C55" s="3" t="s">
        <v>104</v>
      </c>
      <c r="D55" s="5"/>
      <c r="E55" s="6" t="s">
        <v>105</v>
      </c>
      <c r="F55" s="26">
        <f>F56+F65+F68+F74</f>
        <v>18019.293999999994</v>
      </c>
      <c r="G55" s="29"/>
      <c r="H55" s="31"/>
      <c r="I55" s="31"/>
    </row>
    <row r="56" spans="1:9" s="15" customFormat="1" ht="47.25" customHeight="1">
      <c r="A56" s="20">
        <v>48</v>
      </c>
      <c r="B56" s="2">
        <v>113</v>
      </c>
      <c r="C56" s="3" t="s">
        <v>106</v>
      </c>
      <c r="D56" s="5"/>
      <c r="E56" s="6" t="s">
        <v>111</v>
      </c>
      <c r="F56" s="26">
        <f>F57+F59+F63</f>
        <v>16721.896999999997</v>
      </c>
      <c r="G56" s="29"/>
      <c r="H56" s="31"/>
      <c r="I56" s="31"/>
    </row>
    <row r="57" spans="1:9" s="15" customFormat="1" ht="25.5" customHeight="1">
      <c r="A57" s="20">
        <v>49</v>
      </c>
      <c r="B57" s="2">
        <v>113</v>
      </c>
      <c r="C57" s="3" t="s">
        <v>107</v>
      </c>
      <c r="D57" s="3"/>
      <c r="E57" s="77" t="s">
        <v>108</v>
      </c>
      <c r="F57" s="26">
        <f>F58</f>
        <v>180</v>
      </c>
      <c r="G57" s="29"/>
      <c r="H57" s="31"/>
      <c r="I57" s="31"/>
    </row>
    <row r="58" spans="1:9" s="15" customFormat="1" ht="28.5" customHeight="1">
      <c r="A58" s="20">
        <v>50</v>
      </c>
      <c r="B58" s="4">
        <v>113</v>
      </c>
      <c r="C58" s="5" t="s">
        <v>107</v>
      </c>
      <c r="D58" s="5" t="s">
        <v>88</v>
      </c>
      <c r="E58" s="62" t="s">
        <v>100</v>
      </c>
      <c r="F58" s="29">
        <f>90+90</f>
        <v>180</v>
      </c>
      <c r="G58" s="29"/>
      <c r="H58" s="31"/>
      <c r="I58" s="31"/>
    </row>
    <row r="59" spans="1:9" s="15" customFormat="1" ht="16.5" customHeight="1">
      <c r="A59" s="20">
        <v>51</v>
      </c>
      <c r="B59" s="2">
        <v>113</v>
      </c>
      <c r="C59" s="3" t="s">
        <v>109</v>
      </c>
      <c r="D59" s="3"/>
      <c r="E59" s="61" t="s">
        <v>110</v>
      </c>
      <c r="F59" s="26">
        <f>F60+F61+F62</f>
        <v>16491.896999999997</v>
      </c>
      <c r="G59" s="29"/>
      <c r="H59" s="31"/>
      <c r="I59" s="31"/>
    </row>
    <row r="60" spans="1:9" s="15" customFormat="1" ht="22.5" customHeight="1">
      <c r="A60" s="20">
        <v>52</v>
      </c>
      <c r="B60" s="4">
        <v>113</v>
      </c>
      <c r="C60" s="5" t="s">
        <v>109</v>
      </c>
      <c r="D60" s="5" t="s">
        <v>50</v>
      </c>
      <c r="E60" s="62" t="s">
        <v>112</v>
      </c>
      <c r="F60" s="29">
        <f>9557.3+758.9+120-299.318+10+72+15-466</f>
        <v>9767.882</v>
      </c>
      <c r="G60" s="29"/>
      <c r="H60" s="31"/>
      <c r="I60" s="31"/>
    </row>
    <row r="61" spans="1:9" s="15" customFormat="1" ht="27.75" customHeight="1">
      <c r="A61" s="20">
        <v>53</v>
      </c>
      <c r="B61" s="4">
        <v>113</v>
      </c>
      <c r="C61" s="5" t="s">
        <v>109</v>
      </c>
      <c r="D61" s="5" t="s">
        <v>88</v>
      </c>
      <c r="E61" s="62" t="s">
        <v>100</v>
      </c>
      <c r="F61" s="29">
        <f>7274.7-760-140-700+422.35-10+157.19+13+25+51+6.775-72-15+5+466</f>
        <v>6724.014999999999</v>
      </c>
      <c r="G61" s="29"/>
      <c r="H61" s="31"/>
      <c r="I61" s="31"/>
    </row>
    <row r="62" spans="1:9" s="15" customFormat="1" ht="15.75" customHeight="1">
      <c r="A62" s="20">
        <v>54</v>
      </c>
      <c r="B62" s="4">
        <v>113</v>
      </c>
      <c r="C62" s="5" t="s">
        <v>109</v>
      </c>
      <c r="D62" s="5" t="s">
        <v>63</v>
      </c>
      <c r="E62" s="62" t="s">
        <v>113</v>
      </c>
      <c r="F62" s="29">
        <f>1114.1-1114.1</f>
        <v>0</v>
      </c>
      <c r="G62" s="29"/>
      <c r="H62" s="31"/>
      <c r="I62" s="31"/>
    </row>
    <row r="63" spans="1:9" s="16" customFormat="1" ht="29.25" customHeight="1">
      <c r="A63" s="20">
        <v>55</v>
      </c>
      <c r="B63" s="2">
        <v>113</v>
      </c>
      <c r="C63" s="3" t="s">
        <v>114</v>
      </c>
      <c r="D63" s="3"/>
      <c r="E63" s="77" t="s">
        <v>115</v>
      </c>
      <c r="F63" s="26">
        <f>F64</f>
        <v>50</v>
      </c>
      <c r="G63" s="26"/>
      <c r="H63" s="32"/>
      <c r="I63" s="32"/>
    </row>
    <row r="64" spans="1:9" s="15" customFormat="1" ht="24.75" customHeight="1">
      <c r="A64" s="20">
        <v>56</v>
      </c>
      <c r="B64" s="4">
        <v>113</v>
      </c>
      <c r="C64" s="5" t="s">
        <v>114</v>
      </c>
      <c r="D64" s="5" t="s">
        <v>88</v>
      </c>
      <c r="E64" s="62" t="s">
        <v>100</v>
      </c>
      <c r="F64" s="29">
        <v>50</v>
      </c>
      <c r="G64" s="29"/>
      <c r="H64" s="31"/>
      <c r="I64" s="31"/>
    </row>
    <row r="65" spans="1:9" s="15" customFormat="1" ht="27" customHeight="1">
      <c r="A65" s="20">
        <v>57</v>
      </c>
      <c r="B65" s="2">
        <v>113</v>
      </c>
      <c r="C65" s="3" t="s">
        <v>117</v>
      </c>
      <c r="D65" s="5"/>
      <c r="E65" s="61" t="s">
        <v>116</v>
      </c>
      <c r="F65" s="26">
        <f>F66</f>
        <v>1148.797</v>
      </c>
      <c r="G65" s="29"/>
      <c r="H65" s="31"/>
      <c r="I65" s="31"/>
    </row>
    <row r="66" spans="1:9" s="15" customFormat="1" ht="15.75" customHeight="1">
      <c r="A66" s="20">
        <v>58</v>
      </c>
      <c r="B66" s="2">
        <v>113</v>
      </c>
      <c r="C66" s="3" t="s">
        <v>118</v>
      </c>
      <c r="D66" s="5"/>
      <c r="E66" s="61" t="s">
        <v>119</v>
      </c>
      <c r="F66" s="26">
        <f>F67</f>
        <v>1148.797</v>
      </c>
      <c r="G66" s="29"/>
      <c r="H66" s="31"/>
      <c r="I66" s="31"/>
    </row>
    <row r="67" spans="1:9" s="15" customFormat="1" ht="24.75" customHeight="1">
      <c r="A67" s="20">
        <v>59</v>
      </c>
      <c r="B67" s="4">
        <v>113</v>
      </c>
      <c r="C67" s="5" t="s">
        <v>118</v>
      </c>
      <c r="D67" s="5" t="s">
        <v>88</v>
      </c>
      <c r="E67" s="62" t="s">
        <v>100</v>
      </c>
      <c r="F67" s="29">
        <f>1300-151.203</f>
        <v>1148.797</v>
      </c>
      <c r="G67" s="29"/>
      <c r="H67" s="31"/>
      <c r="I67" s="31"/>
    </row>
    <row r="68" spans="1:9" s="15" customFormat="1" ht="39.75" customHeight="1">
      <c r="A68" s="20">
        <v>60</v>
      </c>
      <c r="B68" s="2">
        <v>113</v>
      </c>
      <c r="C68" s="3" t="s">
        <v>123</v>
      </c>
      <c r="D68" s="5"/>
      <c r="E68" s="61" t="s">
        <v>120</v>
      </c>
      <c r="F68" s="26">
        <f>F69+F71</f>
        <v>87.6</v>
      </c>
      <c r="G68" s="29"/>
      <c r="H68" s="31"/>
      <c r="I68" s="31"/>
    </row>
    <row r="69" spans="1:9" s="15" customFormat="1" ht="65.25" customHeight="1">
      <c r="A69" s="20">
        <v>61</v>
      </c>
      <c r="B69" s="2">
        <v>113</v>
      </c>
      <c r="C69" s="3" t="s">
        <v>122</v>
      </c>
      <c r="D69" s="5"/>
      <c r="E69" s="61" t="s">
        <v>124</v>
      </c>
      <c r="F69" s="39">
        <f>F70</f>
        <v>0.1</v>
      </c>
      <c r="G69" s="29"/>
      <c r="H69" s="31"/>
      <c r="I69" s="31"/>
    </row>
    <row r="70" spans="1:9" s="15" customFormat="1" ht="24.75" customHeight="1">
      <c r="A70" s="20">
        <v>62</v>
      </c>
      <c r="B70" s="4">
        <v>113</v>
      </c>
      <c r="C70" s="5" t="s">
        <v>122</v>
      </c>
      <c r="D70" s="5" t="s">
        <v>88</v>
      </c>
      <c r="E70" s="62" t="s">
        <v>100</v>
      </c>
      <c r="F70" s="64">
        <v>0.1</v>
      </c>
      <c r="G70" s="29"/>
      <c r="H70" s="31"/>
      <c r="I70" s="31"/>
    </row>
    <row r="71" spans="1:9" s="15" customFormat="1" ht="24.75" customHeight="1">
      <c r="A71" s="20">
        <v>63</v>
      </c>
      <c r="B71" s="2">
        <v>113</v>
      </c>
      <c r="C71" s="3" t="s">
        <v>125</v>
      </c>
      <c r="D71" s="5"/>
      <c r="E71" s="61" t="s">
        <v>126</v>
      </c>
      <c r="F71" s="39">
        <f>F72+F73</f>
        <v>87.5</v>
      </c>
      <c r="G71" s="29"/>
      <c r="H71" s="31"/>
      <c r="I71" s="31"/>
    </row>
    <row r="72" spans="1:9" s="15" customFormat="1" ht="24.75" customHeight="1">
      <c r="A72" s="20">
        <v>64</v>
      </c>
      <c r="B72" s="4">
        <v>113</v>
      </c>
      <c r="C72" s="5" t="s">
        <v>125</v>
      </c>
      <c r="D72" s="5" t="s">
        <v>56</v>
      </c>
      <c r="E72" s="8" t="s">
        <v>91</v>
      </c>
      <c r="F72" s="64">
        <v>43.6</v>
      </c>
      <c r="G72" s="29"/>
      <c r="H72" s="31"/>
      <c r="I72" s="31"/>
    </row>
    <row r="73" spans="1:9" s="15" customFormat="1" ht="24.75" customHeight="1">
      <c r="A73" s="20">
        <v>65</v>
      </c>
      <c r="B73" s="4">
        <v>113</v>
      </c>
      <c r="C73" s="5" t="s">
        <v>125</v>
      </c>
      <c r="D73" s="5" t="s">
        <v>88</v>
      </c>
      <c r="E73" s="62" t="s">
        <v>100</v>
      </c>
      <c r="F73" s="64">
        <v>43.9</v>
      </c>
      <c r="G73" s="29"/>
      <c r="H73" s="31"/>
      <c r="I73" s="31"/>
    </row>
    <row r="74" spans="1:9" s="15" customFormat="1" ht="16.5" customHeight="1">
      <c r="A74" s="20">
        <v>66</v>
      </c>
      <c r="B74" s="2">
        <v>113</v>
      </c>
      <c r="C74" s="3" t="s">
        <v>121</v>
      </c>
      <c r="D74" s="5"/>
      <c r="E74" s="61" t="s">
        <v>127</v>
      </c>
      <c r="F74" s="26">
        <f>F75</f>
        <v>61</v>
      </c>
      <c r="G74" s="29"/>
      <c r="H74" s="31"/>
      <c r="I74" s="31"/>
    </row>
    <row r="75" spans="1:9" s="15" customFormat="1" ht="24.75" customHeight="1">
      <c r="A75" s="20">
        <v>67</v>
      </c>
      <c r="B75" s="4">
        <v>113</v>
      </c>
      <c r="C75" s="5" t="s">
        <v>121</v>
      </c>
      <c r="D75" s="5" t="s">
        <v>88</v>
      </c>
      <c r="E75" s="62" t="s">
        <v>100</v>
      </c>
      <c r="F75" s="29">
        <v>61</v>
      </c>
      <c r="G75" s="29"/>
      <c r="H75" s="31"/>
      <c r="I75" s="31"/>
    </row>
    <row r="76" spans="1:9" s="15" customFormat="1" ht="24.75" customHeight="1">
      <c r="A76" s="20">
        <v>68</v>
      </c>
      <c r="B76" s="2">
        <v>113</v>
      </c>
      <c r="C76" s="3" t="s">
        <v>93</v>
      </c>
      <c r="D76" s="5"/>
      <c r="E76" s="6" t="s">
        <v>94</v>
      </c>
      <c r="F76" s="26">
        <f>F77</f>
        <v>1809.7309999999998</v>
      </c>
      <c r="G76" s="29"/>
      <c r="H76" s="31"/>
      <c r="I76" s="31"/>
    </row>
    <row r="77" spans="1:9" s="15" customFormat="1" ht="38.25" customHeight="1">
      <c r="A77" s="20">
        <v>69</v>
      </c>
      <c r="B77" s="2">
        <v>113</v>
      </c>
      <c r="C77" s="3" t="s">
        <v>145</v>
      </c>
      <c r="D77" s="5"/>
      <c r="E77" s="61" t="s">
        <v>130</v>
      </c>
      <c r="F77" s="26">
        <f>F78</f>
        <v>1809.7309999999998</v>
      </c>
      <c r="G77" s="29"/>
      <c r="H77" s="31"/>
      <c r="I77" s="31"/>
    </row>
    <row r="78" spans="1:9" s="16" customFormat="1" ht="15" customHeight="1">
      <c r="A78" s="20">
        <v>70</v>
      </c>
      <c r="B78" s="2">
        <v>113</v>
      </c>
      <c r="C78" s="3" t="s">
        <v>144</v>
      </c>
      <c r="D78" s="3"/>
      <c r="E78" s="61" t="s">
        <v>146</v>
      </c>
      <c r="F78" s="26">
        <f>F79</f>
        <v>1809.7309999999998</v>
      </c>
      <c r="G78" s="26"/>
      <c r="H78" s="32"/>
      <c r="I78" s="32"/>
    </row>
    <row r="79" spans="1:9" s="15" customFormat="1" ht="24.75" customHeight="1">
      <c r="A79" s="20">
        <v>71</v>
      </c>
      <c r="B79" s="4">
        <v>113</v>
      </c>
      <c r="C79" s="5" t="s">
        <v>144</v>
      </c>
      <c r="D79" s="5" t="s">
        <v>63</v>
      </c>
      <c r="E79" s="62" t="s">
        <v>113</v>
      </c>
      <c r="F79" s="29">
        <f>5000-2743.869-446.4</f>
        <v>1809.7309999999998</v>
      </c>
      <c r="G79" s="29"/>
      <c r="H79" s="31"/>
      <c r="I79" s="31"/>
    </row>
    <row r="80" spans="1:9" s="15" customFormat="1" ht="12" customHeight="1">
      <c r="A80" s="20">
        <v>72</v>
      </c>
      <c r="B80" s="2">
        <v>113</v>
      </c>
      <c r="C80" s="3" t="s">
        <v>74</v>
      </c>
      <c r="D80" s="5"/>
      <c r="E80" s="6" t="s">
        <v>73</v>
      </c>
      <c r="F80" s="26">
        <f>F81+F83</f>
        <v>6050</v>
      </c>
      <c r="G80" s="29"/>
      <c r="H80" s="31"/>
      <c r="I80" s="31"/>
    </row>
    <row r="81" spans="1:9" s="15" customFormat="1" ht="12.75" customHeight="1">
      <c r="A81" s="20">
        <v>73</v>
      </c>
      <c r="B81" s="2">
        <v>113</v>
      </c>
      <c r="C81" s="3" t="s">
        <v>128</v>
      </c>
      <c r="D81" s="5"/>
      <c r="E81" s="61" t="s">
        <v>129</v>
      </c>
      <c r="F81" s="26">
        <f>F82</f>
        <v>6000</v>
      </c>
      <c r="G81" s="29"/>
      <c r="H81" s="31"/>
      <c r="I81" s="31"/>
    </row>
    <row r="82" spans="1:9" s="15" customFormat="1" ht="27" customHeight="1">
      <c r="A82" s="20">
        <v>74</v>
      </c>
      <c r="B82" s="4">
        <v>113</v>
      </c>
      <c r="C82" s="5" t="s">
        <v>128</v>
      </c>
      <c r="D82" s="5" t="s">
        <v>88</v>
      </c>
      <c r="E82" s="62" t="s">
        <v>100</v>
      </c>
      <c r="F82" s="29">
        <v>6000</v>
      </c>
      <c r="G82" s="29"/>
      <c r="H82" s="31"/>
      <c r="I82" s="31"/>
    </row>
    <row r="83" spans="1:9" s="16" customFormat="1" ht="27" customHeight="1">
      <c r="A83" s="20">
        <v>75</v>
      </c>
      <c r="B83" s="2">
        <v>113</v>
      </c>
      <c r="C83" s="3" t="s">
        <v>131</v>
      </c>
      <c r="D83" s="3"/>
      <c r="E83" s="61" t="s">
        <v>132</v>
      </c>
      <c r="F83" s="26">
        <f>F84</f>
        <v>50</v>
      </c>
      <c r="G83" s="26"/>
      <c r="H83" s="32"/>
      <c r="I83" s="32"/>
    </row>
    <row r="84" spans="1:9" s="15" customFormat="1" ht="27" customHeight="1">
      <c r="A84" s="20">
        <v>76</v>
      </c>
      <c r="B84" s="4">
        <v>113</v>
      </c>
      <c r="C84" s="5" t="s">
        <v>131</v>
      </c>
      <c r="D84" s="5" t="s">
        <v>88</v>
      </c>
      <c r="E84" s="62" t="s">
        <v>100</v>
      </c>
      <c r="F84" s="29">
        <v>50</v>
      </c>
      <c r="G84" s="29"/>
      <c r="H84" s="31"/>
      <c r="I84" s="31"/>
    </row>
    <row r="85" spans="1:7" ht="15.75" customHeight="1">
      <c r="A85" s="20">
        <v>77</v>
      </c>
      <c r="B85" s="2">
        <v>200</v>
      </c>
      <c r="C85" s="3"/>
      <c r="D85" s="3"/>
      <c r="E85" s="23" t="s">
        <v>9</v>
      </c>
      <c r="F85" s="26">
        <f aca="true" t="shared" si="3" ref="F85:G88">F86</f>
        <v>288.3</v>
      </c>
      <c r="G85" s="26">
        <f t="shared" si="3"/>
        <v>1189</v>
      </c>
    </row>
    <row r="86" spans="1:7" ht="12.75" customHeight="1">
      <c r="A86" s="20">
        <v>78</v>
      </c>
      <c r="B86" s="2">
        <v>203</v>
      </c>
      <c r="C86" s="3"/>
      <c r="D86" s="3"/>
      <c r="E86" s="6" t="s">
        <v>10</v>
      </c>
      <c r="F86" s="26">
        <f t="shared" si="3"/>
        <v>288.3</v>
      </c>
      <c r="G86" s="26">
        <f t="shared" si="3"/>
        <v>1189</v>
      </c>
    </row>
    <row r="87" spans="1:7" ht="12.75" customHeight="1">
      <c r="A87" s="20">
        <v>79</v>
      </c>
      <c r="B87" s="2">
        <v>203</v>
      </c>
      <c r="C87" s="3" t="s">
        <v>74</v>
      </c>
      <c r="D87" s="3"/>
      <c r="E87" s="6" t="s">
        <v>73</v>
      </c>
      <c r="F87" s="26">
        <f t="shared" si="3"/>
        <v>288.3</v>
      </c>
      <c r="G87" s="26">
        <f t="shared" si="3"/>
        <v>1189</v>
      </c>
    </row>
    <row r="88" spans="1:7" ht="25.5" customHeight="1">
      <c r="A88" s="20">
        <v>80</v>
      </c>
      <c r="B88" s="2">
        <v>203</v>
      </c>
      <c r="C88" s="3" t="s">
        <v>133</v>
      </c>
      <c r="D88" s="3"/>
      <c r="E88" s="6" t="s">
        <v>47</v>
      </c>
      <c r="F88" s="39">
        <f>F89+F90</f>
        <v>288.3</v>
      </c>
      <c r="G88" s="36">
        <f t="shared" si="3"/>
        <v>1189</v>
      </c>
    </row>
    <row r="89" spans="1:7" ht="12.75" customHeight="1">
      <c r="A89" s="20">
        <v>81</v>
      </c>
      <c r="B89" s="4">
        <v>203</v>
      </c>
      <c r="C89" s="5" t="s">
        <v>133</v>
      </c>
      <c r="D89" s="5" t="s">
        <v>56</v>
      </c>
      <c r="E89" s="8" t="s">
        <v>91</v>
      </c>
      <c r="F89" s="63">
        <v>230</v>
      </c>
      <c r="G89" s="27">
        <v>1189</v>
      </c>
    </row>
    <row r="90" spans="1:7" ht="24.75" customHeight="1">
      <c r="A90" s="20">
        <v>82</v>
      </c>
      <c r="B90" s="4">
        <v>203</v>
      </c>
      <c r="C90" s="5" t="s">
        <v>133</v>
      </c>
      <c r="D90" s="5" t="s">
        <v>88</v>
      </c>
      <c r="E90" s="62" t="s">
        <v>100</v>
      </c>
      <c r="F90" s="63">
        <v>58.3</v>
      </c>
      <c r="G90" s="27"/>
    </row>
    <row r="91" spans="1:7" ht="31.5" customHeight="1">
      <c r="A91" s="20">
        <v>83</v>
      </c>
      <c r="B91" s="2">
        <v>300</v>
      </c>
      <c r="C91" s="3"/>
      <c r="D91" s="3"/>
      <c r="E91" s="23" t="s">
        <v>11</v>
      </c>
      <c r="F91" s="26">
        <f>F92+F103+F114</f>
        <v>2976.732</v>
      </c>
      <c r="G91" s="26" t="e">
        <f>G92+#REF!+#REF!</f>
        <v>#REF!</v>
      </c>
    </row>
    <row r="92" spans="1:7" ht="38.25" customHeight="1">
      <c r="A92" s="20">
        <v>84</v>
      </c>
      <c r="B92" s="2">
        <v>309</v>
      </c>
      <c r="C92" s="3"/>
      <c r="D92" s="3"/>
      <c r="E92" s="6" t="s">
        <v>40</v>
      </c>
      <c r="F92" s="26">
        <f>F93+F99</f>
        <v>1457.4</v>
      </c>
      <c r="G92" s="26" t="e">
        <f>G94+#REF!</f>
        <v>#REF!</v>
      </c>
    </row>
    <row r="93" spans="1:7" ht="26.25" customHeight="1">
      <c r="A93" s="20">
        <v>85</v>
      </c>
      <c r="B93" s="2">
        <v>309</v>
      </c>
      <c r="C93" s="3" t="s">
        <v>93</v>
      </c>
      <c r="D93" s="3"/>
      <c r="E93" s="6" t="s">
        <v>94</v>
      </c>
      <c r="F93" s="26">
        <f>F94</f>
        <v>226.4</v>
      </c>
      <c r="G93" s="26"/>
    </row>
    <row r="94" spans="1:7" ht="38.25" customHeight="1">
      <c r="A94" s="20">
        <v>86</v>
      </c>
      <c r="B94" s="2">
        <v>309</v>
      </c>
      <c r="C94" s="3" t="s">
        <v>137</v>
      </c>
      <c r="D94" s="3"/>
      <c r="E94" s="6" t="s">
        <v>330</v>
      </c>
      <c r="F94" s="26">
        <f>F95++F97</f>
        <v>226.4</v>
      </c>
      <c r="G94" s="26">
        <f>G95</f>
        <v>477.6</v>
      </c>
    </row>
    <row r="95" spans="1:7" ht="27" customHeight="1">
      <c r="A95" s="20">
        <v>87</v>
      </c>
      <c r="B95" s="2">
        <v>309</v>
      </c>
      <c r="C95" s="3" t="s">
        <v>134</v>
      </c>
      <c r="D95" s="3"/>
      <c r="E95" s="6" t="s">
        <v>135</v>
      </c>
      <c r="F95" s="26">
        <f>F96</f>
        <v>200</v>
      </c>
      <c r="G95" s="26">
        <f>G96</f>
        <v>477.6</v>
      </c>
    </row>
    <row r="96" spans="1:7" ht="27" customHeight="1">
      <c r="A96" s="20">
        <v>88</v>
      </c>
      <c r="B96" s="4">
        <v>309</v>
      </c>
      <c r="C96" s="5" t="s">
        <v>134</v>
      </c>
      <c r="D96" s="5" t="s">
        <v>88</v>
      </c>
      <c r="E96" s="62" t="s">
        <v>100</v>
      </c>
      <c r="F96" s="27">
        <v>200</v>
      </c>
      <c r="G96" s="27">
        <v>477.6</v>
      </c>
    </row>
    <row r="97" spans="1:7" ht="12.75" customHeight="1">
      <c r="A97" s="20">
        <v>89</v>
      </c>
      <c r="B97" s="2">
        <v>309</v>
      </c>
      <c r="C97" s="3" t="s">
        <v>136</v>
      </c>
      <c r="D97" s="5"/>
      <c r="E97" s="76" t="s">
        <v>331</v>
      </c>
      <c r="F97" s="26">
        <f>F98</f>
        <v>26.4</v>
      </c>
      <c r="G97" s="27"/>
    </row>
    <row r="98" spans="1:7" ht="28.5" customHeight="1">
      <c r="A98" s="20">
        <v>90</v>
      </c>
      <c r="B98" s="4">
        <v>309</v>
      </c>
      <c r="C98" s="5" t="s">
        <v>136</v>
      </c>
      <c r="D98" s="5" t="s">
        <v>88</v>
      </c>
      <c r="E98" s="62" t="s">
        <v>100</v>
      </c>
      <c r="F98" s="27">
        <f>16+10.4</f>
        <v>26.4</v>
      </c>
      <c r="G98" s="27"/>
    </row>
    <row r="99" spans="1:7" ht="12.75" customHeight="1">
      <c r="A99" s="20">
        <v>91</v>
      </c>
      <c r="B99" s="2">
        <v>309</v>
      </c>
      <c r="C99" s="3" t="s">
        <v>74</v>
      </c>
      <c r="D99" s="5"/>
      <c r="E99" s="6" t="s">
        <v>73</v>
      </c>
      <c r="F99" s="26">
        <f>F100</f>
        <v>1231</v>
      </c>
      <c r="G99" s="27"/>
    </row>
    <row r="100" spans="1:7" ht="41.25" customHeight="1">
      <c r="A100" s="20">
        <v>92</v>
      </c>
      <c r="B100" s="2">
        <v>309</v>
      </c>
      <c r="C100" s="3" t="s">
        <v>155</v>
      </c>
      <c r="D100" s="5"/>
      <c r="E100" s="6" t="s">
        <v>138</v>
      </c>
      <c r="F100" s="26">
        <f>F101+F102</f>
        <v>1231</v>
      </c>
      <c r="G100" s="27"/>
    </row>
    <row r="101" spans="1:7" ht="12.75" customHeight="1">
      <c r="A101" s="20">
        <v>93</v>
      </c>
      <c r="B101" s="4">
        <v>309</v>
      </c>
      <c r="C101" s="5" t="s">
        <v>155</v>
      </c>
      <c r="D101" s="5" t="s">
        <v>56</v>
      </c>
      <c r="E101" s="8" t="s">
        <v>91</v>
      </c>
      <c r="F101" s="27">
        <f>1045+0.498+14.2</f>
        <v>1059.698</v>
      </c>
      <c r="G101" s="27"/>
    </row>
    <row r="102" spans="1:7" ht="25.5" customHeight="1">
      <c r="A102" s="20">
        <v>94</v>
      </c>
      <c r="B102" s="4">
        <v>309</v>
      </c>
      <c r="C102" s="5" t="s">
        <v>155</v>
      </c>
      <c r="D102" s="5" t="s">
        <v>88</v>
      </c>
      <c r="E102" s="62" t="s">
        <v>100</v>
      </c>
      <c r="F102" s="27">
        <f>186-0.498-14.2</f>
        <v>171.30200000000002</v>
      </c>
      <c r="G102" s="27"/>
    </row>
    <row r="103" spans="1:7" ht="12.75" customHeight="1">
      <c r="A103" s="20">
        <v>95</v>
      </c>
      <c r="B103" s="2">
        <v>310</v>
      </c>
      <c r="C103" s="3"/>
      <c r="D103" s="3"/>
      <c r="E103" s="6" t="s">
        <v>72</v>
      </c>
      <c r="F103" s="26">
        <f>F104</f>
        <v>1481.332</v>
      </c>
      <c r="G103" s="27"/>
    </row>
    <row r="104" spans="1:7" ht="28.5" customHeight="1">
      <c r="A104" s="20">
        <v>96</v>
      </c>
      <c r="B104" s="2">
        <v>310</v>
      </c>
      <c r="C104" s="3" t="s">
        <v>93</v>
      </c>
      <c r="D104" s="3"/>
      <c r="E104" s="6" t="s">
        <v>94</v>
      </c>
      <c r="F104" s="26">
        <f>F105</f>
        <v>1481.332</v>
      </c>
      <c r="G104" s="27"/>
    </row>
    <row r="105" spans="1:7" ht="12.75" customHeight="1">
      <c r="A105" s="20">
        <v>97</v>
      </c>
      <c r="B105" s="2">
        <v>310</v>
      </c>
      <c r="C105" s="3" t="s">
        <v>139</v>
      </c>
      <c r="D105" s="3"/>
      <c r="E105" s="6" t="s">
        <v>140</v>
      </c>
      <c r="F105" s="26">
        <f>F106+F109+F111</f>
        <v>1481.332</v>
      </c>
      <c r="G105" s="27"/>
    </row>
    <row r="106" spans="1:7" ht="33" customHeight="1">
      <c r="A106" s="20">
        <v>98</v>
      </c>
      <c r="B106" s="2">
        <v>310</v>
      </c>
      <c r="C106" s="3" t="s">
        <v>147</v>
      </c>
      <c r="D106" s="3"/>
      <c r="E106" s="6" t="s">
        <v>141</v>
      </c>
      <c r="F106" s="26">
        <f>F107+F108</f>
        <v>1281.332</v>
      </c>
      <c r="G106" s="27"/>
    </row>
    <row r="107" spans="1:7" ht="12.75" customHeight="1">
      <c r="A107" s="20">
        <v>99</v>
      </c>
      <c r="B107" s="4">
        <v>310</v>
      </c>
      <c r="C107" s="5" t="s">
        <v>147</v>
      </c>
      <c r="D107" s="5" t="s">
        <v>56</v>
      </c>
      <c r="E107" s="8" t="s">
        <v>57</v>
      </c>
      <c r="F107" s="27">
        <f>600+325.5+303.605-76.806-23.194</f>
        <v>1129.105</v>
      </c>
      <c r="G107" s="27"/>
    </row>
    <row r="108" spans="1:7" ht="25.5" customHeight="1">
      <c r="A108" s="20">
        <v>100</v>
      </c>
      <c r="B108" s="4">
        <v>310</v>
      </c>
      <c r="C108" s="5" t="s">
        <v>147</v>
      </c>
      <c r="D108" s="5" t="s">
        <v>88</v>
      </c>
      <c r="E108" s="62" t="s">
        <v>100</v>
      </c>
      <c r="F108" s="27">
        <f>200-47.773</f>
        <v>152.227</v>
      </c>
      <c r="G108" s="27"/>
    </row>
    <row r="109" spans="1:7" ht="17.25" customHeight="1">
      <c r="A109" s="20">
        <v>101</v>
      </c>
      <c r="B109" s="2">
        <v>310</v>
      </c>
      <c r="C109" s="3" t="s">
        <v>148</v>
      </c>
      <c r="D109" s="5"/>
      <c r="E109" s="6" t="s">
        <v>142</v>
      </c>
      <c r="F109" s="26">
        <f>F110</f>
        <v>100</v>
      </c>
      <c r="G109" s="27"/>
    </row>
    <row r="110" spans="1:7" ht="25.5" customHeight="1">
      <c r="A110" s="20">
        <v>102</v>
      </c>
      <c r="B110" s="4">
        <v>310</v>
      </c>
      <c r="C110" s="5" t="s">
        <v>148</v>
      </c>
      <c r="D110" s="5" t="s">
        <v>88</v>
      </c>
      <c r="E110" s="62" t="s">
        <v>100</v>
      </c>
      <c r="F110" s="27">
        <v>100</v>
      </c>
      <c r="G110" s="27"/>
    </row>
    <row r="111" spans="1:7" ht="25.5" customHeight="1">
      <c r="A111" s="20">
        <v>103</v>
      </c>
      <c r="B111" s="2">
        <v>310</v>
      </c>
      <c r="C111" s="3" t="s">
        <v>149</v>
      </c>
      <c r="D111" s="5"/>
      <c r="E111" s="6" t="s">
        <v>143</v>
      </c>
      <c r="F111" s="26">
        <f>F112+F113</f>
        <v>100</v>
      </c>
      <c r="G111" s="27"/>
    </row>
    <row r="112" spans="1:7" ht="29.25" customHeight="1">
      <c r="A112" s="20">
        <v>104</v>
      </c>
      <c r="B112" s="4">
        <v>310</v>
      </c>
      <c r="C112" s="5" t="s">
        <v>149</v>
      </c>
      <c r="D112" s="5" t="s">
        <v>88</v>
      </c>
      <c r="E112" s="62" t="s">
        <v>100</v>
      </c>
      <c r="F112" s="27">
        <f>150-50-30</f>
        <v>70</v>
      </c>
      <c r="G112" s="27"/>
    </row>
    <row r="113" spans="1:7" ht="29.25" customHeight="1">
      <c r="A113" s="20">
        <v>105</v>
      </c>
      <c r="B113" s="4">
        <v>310</v>
      </c>
      <c r="C113" s="5" t="s">
        <v>149</v>
      </c>
      <c r="D113" s="5" t="s">
        <v>60</v>
      </c>
      <c r="E113" s="8" t="s">
        <v>61</v>
      </c>
      <c r="F113" s="27">
        <v>30</v>
      </c>
      <c r="G113" s="27"/>
    </row>
    <row r="114" spans="1:7" ht="27.75" customHeight="1">
      <c r="A114" s="20">
        <v>106</v>
      </c>
      <c r="B114" s="2">
        <v>314</v>
      </c>
      <c r="C114" s="3"/>
      <c r="D114" s="3"/>
      <c r="E114" s="6" t="s">
        <v>68</v>
      </c>
      <c r="F114" s="26">
        <f>F115+F122</f>
        <v>38</v>
      </c>
      <c r="G114" s="27"/>
    </row>
    <row r="115" spans="1:7" ht="28.5" customHeight="1">
      <c r="A115" s="20">
        <v>107</v>
      </c>
      <c r="B115" s="2">
        <v>314</v>
      </c>
      <c r="C115" s="3" t="s">
        <v>93</v>
      </c>
      <c r="D115" s="3"/>
      <c r="E115" s="6" t="s">
        <v>94</v>
      </c>
      <c r="F115" s="26">
        <f>F116</f>
        <v>25</v>
      </c>
      <c r="G115" s="27"/>
    </row>
    <row r="116" spans="1:9" s="16" customFormat="1" ht="41.25" customHeight="1">
      <c r="A116" s="20">
        <v>108</v>
      </c>
      <c r="B116" s="2">
        <v>314</v>
      </c>
      <c r="C116" s="3" t="s">
        <v>153</v>
      </c>
      <c r="D116" s="3"/>
      <c r="E116" s="67" t="s">
        <v>268</v>
      </c>
      <c r="F116" s="26">
        <f>F117</f>
        <v>25</v>
      </c>
      <c r="G116" s="26"/>
      <c r="H116" s="32"/>
      <c r="I116" s="32"/>
    </row>
    <row r="117" spans="1:9" s="16" customFormat="1" ht="78.75" customHeight="1">
      <c r="A117" s="20">
        <v>109</v>
      </c>
      <c r="B117" s="2">
        <v>314</v>
      </c>
      <c r="C117" s="3" t="s">
        <v>261</v>
      </c>
      <c r="D117" s="3"/>
      <c r="E117" s="67" t="s">
        <v>262</v>
      </c>
      <c r="F117" s="26">
        <f>F118+F120</f>
        <v>25</v>
      </c>
      <c r="G117" s="26"/>
      <c r="H117" s="32"/>
      <c r="I117" s="32"/>
    </row>
    <row r="118" spans="1:7" ht="24" customHeight="1">
      <c r="A118" s="20">
        <v>110</v>
      </c>
      <c r="B118" s="2">
        <v>314</v>
      </c>
      <c r="C118" s="3" t="s">
        <v>160</v>
      </c>
      <c r="D118" s="5"/>
      <c r="E118" s="6" t="s">
        <v>152</v>
      </c>
      <c r="F118" s="26">
        <f>F119</f>
        <v>12.5</v>
      </c>
      <c r="G118" s="27"/>
    </row>
    <row r="119" spans="1:7" ht="25.5" customHeight="1">
      <c r="A119" s="20">
        <v>111</v>
      </c>
      <c r="B119" s="4">
        <v>314</v>
      </c>
      <c r="C119" s="5" t="s">
        <v>160</v>
      </c>
      <c r="D119" s="5" t="s">
        <v>88</v>
      </c>
      <c r="E119" s="62" t="s">
        <v>100</v>
      </c>
      <c r="F119" s="27">
        <f>25-12.5</f>
        <v>12.5</v>
      </c>
      <c r="G119" s="27"/>
    </row>
    <row r="120" spans="1:7" ht="16.5" customHeight="1">
      <c r="A120" s="20">
        <v>112</v>
      </c>
      <c r="B120" s="2">
        <v>314</v>
      </c>
      <c r="C120" s="3" t="s">
        <v>161</v>
      </c>
      <c r="D120" s="3"/>
      <c r="E120" s="6" t="s">
        <v>154</v>
      </c>
      <c r="F120" s="26">
        <f>F121</f>
        <v>12.5</v>
      </c>
      <c r="G120" s="27"/>
    </row>
    <row r="121" spans="1:7" ht="29.25" customHeight="1">
      <c r="A121" s="20">
        <v>113</v>
      </c>
      <c r="B121" s="4">
        <v>314</v>
      </c>
      <c r="C121" s="5" t="s">
        <v>161</v>
      </c>
      <c r="D121" s="5" t="s">
        <v>88</v>
      </c>
      <c r="E121" s="62" t="s">
        <v>100</v>
      </c>
      <c r="F121" s="27">
        <f>25-12.5</f>
        <v>12.5</v>
      </c>
      <c r="G121" s="27"/>
    </row>
    <row r="122" spans="1:7" ht="26.25" customHeight="1">
      <c r="A122" s="20">
        <v>114</v>
      </c>
      <c r="B122" s="2">
        <v>314</v>
      </c>
      <c r="C122" s="3" t="s">
        <v>93</v>
      </c>
      <c r="D122" s="3"/>
      <c r="E122" s="6" t="s">
        <v>94</v>
      </c>
      <c r="F122" s="26">
        <f>F123</f>
        <v>13</v>
      </c>
      <c r="G122" s="27"/>
    </row>
    <row r="123" spans="1:7" ht="46.5" customHeight="1">
      <c r="A123" s="20">
        <v>115</v>
      </c>
      <c r="B123" s="2">
        <v>314</v>
      </c>
      <c r="C123" s="3" t="s">
        <v>150</v>
      </c>
      <c r="D123" s="3"/>
      <c r="E123" s="6" t="s">
        <v>151</v>
      </c>
      <c r="F123" s="26">
        <f>F124</f>
        <v>13</v>
      </c>
      <c r="G123" s="27"/>
    </row>
    <row r="124" spans="1:7" ht="12.75" customHeight="1">
      <c r="A124" s="20">
        <v>116</v>
      </c>
      <c r="B124" s="4">
        <v>314</v>
      </c>
      <c r="C124" s="5" t="s">
        <v>150</v>
      </c>
      <c r="D124" s="5" t="s">
        <v>88</v>
      </c>
      <c r="E124" s="62" t="s">
        <v>100</v>
      </c>
      <c r="F124" s="27">
        <f>53-40</f>
        <v>13</v>
      </c>
      <c r="G124" s="27"/>
    </row>
    <row r="125" spans="1:8" ht="15.75" customHeight="1">
      <c r="A125" s="20">
        <v>117</v>
      </c>
      <c r="B125" s="2">
        <v>400</v>
      </c>
      <c r="C125" s="3"/>
      <c r="D125" s="3"/>
      <c r="E125" s="23" t="s">
        <v>12</v>
      </c>
      <c r="F125" s="26">
        <f>F126+F132+F145+F157</f>
        <v>16235.977</v>
      </c>
      <c r="G125" s="26" t="e">
        <f>G126+G132+G157+G145</f>
        <v>#REF!</v>
      </c>
      <c r="H125" s="46"/>
    </row>
    <row r="126" spans="1:7" ht="12.75" customHeight="1">
      <c r="A126" s="20">
        <v>118</v>
      </c>
      <c r="B126" s="2">
        <v>408</v>
      </c>
      <c r="C126" s="3"/>
      <c r="D126" s="3"/>
      <c r="E126" s="6" t="s">
        <v>13</v>
      </c>
      <c r="F126" s="26">
        <f>F130+F127</f>
        <v>6623</v>
      </c>
      <c r="G126" s="26" t="e">
        <f>#REF!+#REF!</f>
        <v>#REF!</v>
      </c>
    </row>
    <row r="127" spans="1:7" ht="12.75" customHeight="1">
      <c r="A127" s="20">
        <v>119</v>
      </c>
      <c r="B127" s="2">
        <v>408</v>
      </c>
      <c r="C127" s="21" t="s">
        <v>74</v>
      </c>
      <c r="D127" s="21"/>
      <c r="E127" s="6" t="s">
        <v>73</v>
      </c>
      <c r="F127" s="26">
        <f>F128</f>
        <v>0</v>
      </c>
      <c r="G127" s="26"/>
    </row>
    <row r="128" spans="1:7" ht="29.25" customHeight="1">
      <c r="A128" s="20">
        <v>120</v>
      </c>
      <c r="B128" s="2">
        <v>408</v>
      </c>
      <c r="C128" s="3" t="s">
        <v>156</v>
      </c>
      <c r="D128" s="3"/>
      <c r="E128" s="6" t="s">
        <v>159</v>
      </c>
      <c r="F128" s="26">
        <f>F129</f>
        <v>0</v>
      </c>
      <c r="G128" s="26"/>
    </row>
    <row r="129" spans="1:7" ht="29.25" customHeight="1">
      <c r="A129" s="20">
        <v>121</v>
      </c>
      <c r="B129" s="4">
        <v>408</v>
      </c>
      <c r="C129" s="5" t="s">
        <v>156</v>
      </c>
      <c r="D129" s="5" t="s">
        <v>60</v>
      </c>
      <c r="E129" s="8" t="s">
        <v>61</v>
      </c>
      <c r="F129" s="29">
        <f>373-100-273</f>
        <v>0</v>
      </c>
      <c r="G129" s="26"/>
    </row>
    <row r="130" spans="1:7" ht="25.5" customHeight="1">
      <c r="A130" s="20">
        <v>122</v>
      </c>
      <c r="B130" s="2">
        <v>408</v>
      </c>
      <c r="C130" s="3" t="s">
        <v>157</v>
      </c>
      <c r="D130" s="3"/>
      <c r="E130" s="6" t="s">
        <v>158</v>
      </c>
      <c r="F130" s="26">
        <f>F131</f>
        <v>6623</v>
      </c>
      <c r="G130" s="26">
        <f>G131</f>
        <v>25916</v>
      </c>
    </row>
    <row r="131" spans="1:8" ht="26.25" customHeight="1">
      <c r="A131" s="20">
        <v>123</v>
      </c>
      <c r="B131" s="4">
        <v>408</v>
      </c>
      <c r="C131" s="5" t="s">
        <v>157</v>
      </c>
      <c r="D131" s="5" t="s">
        <v>60</v>
      </c>
      <c r="E131" s="8" t="s">
        <v>61</v>
      </c>
      <c r="F131" s="27">
        <v>6623</v>
      </c>
      <c r="G131" s="27">
        <v>25916</v>
      </c>
      <c r="H131" s="49" t="s">
        <v>64</v>
      </c>
    </row>
    <row r="132" spans="1:7" ht="12.75" customHeight="1">
      <c r="A132" s="20">
        <v>124</v>
      </c>
      <c r="B132" s="2">
        <v>409</v>
      </c>
      <c r="C132" s="3"/>
      <c r="D132" s="3"/>
      <c r="E132" s="6" t="s">
        <v>62</v>
      </c>
      <c r="F132" s="26">
        <f>F133</f>
        <v>8860</v>
      </c>
      <c r="G132" s="26" t="e">
        <f>G133</f>
        <v>#REF!</v>
      </c>
    </row>
    <row r="133" spans="1:7" ht="28.5" customHeight="1">
      <c r="A133" s="20">
        <v>125</v>
      </c>
      <c r="B133" s="2">
        <v>409</v>
      </c>
      <c r="C133" s="3" t="s">
        <v>93</v>
      </c>
      <c r="D133" s="3"/>
      <c r="E133" s="6" t="s">
        <v>94</v>
      </c>
      <c r="F133" s="26">
        <f>F134</f>
        <v>8860</v>
      </c>
      <c r="G133" s="26" t="e">
        <f>G134</f>
        <v>#REF!</v>
      </c>
    </row>
    <row r="134" spans="1:7" ht="41.25" customHeight="1">
      <c r="A134" s="20">
        <v>126</v>
      </c>
      <c r="B134" s="2">
        <v>409</v>
      </c>
      <c r="C134" s="3" t="s">
        <v>145</v>
      </c>
      <c r="D134" s="3"/>
      <c r="E134" s="6" t="s">
        <v>130</v>
      </c>
      <c r="F134" s="26">
        <f>F135+F137+F139+F141+F143</f>
        <v>8860</v>
      </c>
      <c r="G134" s="26" t="e">
        <f>#REF!</f>
        <v>#REF!</v>
      </c>
    </row>
    <row r="135" spans="1:7" ht="25.5">
      <c r="A135" s="20">
        <v>127</v>
      </c>
      <c r="B135" s="2">
        <v>409</v>
      </c>
      <c r="C135" s="3" t="s">
        <v>162</v>
      </c>
      <c r="D135" s="3"/>
      <c r="E135" s="6" t="s">
        <v>163</v>
      </c>
      <c r="F135" s="26">
        <f>F136</f>
        <v>2393.72585</v>
      </c>
      <c r="G135" s="26"/>
    </row>
    <row r="136" spans="1:7" ht="25.5">
      <c r="A136" s="20">
        <v>128</v>
      </c>
      <c r="B136" s="4">
        <v>409</v>
      </c>
      <c r="C136" s="5" t="s">
        <v>162</v>
      </c>
      <c r="D136" s="5" t="s">
        <v>88</v>
      </c>
      <c r="E136" s="62" t="s">
        <v>100</v>
      </c>
      <c r="F136" s="29">
        <f>1025+35+115+200+50+50.50485+50+2.718+0.503+50+600+25+90+100</f>
        <v>2393.72585</v>
      </c>
      <c r="G136" s="26"/>
    </row>
    <row r="137" spans="1:9" s="16" customFormat="1" ht="25.5">
      <c r="A137" s="20">
        <v>129</v>
      </c>
      <c r="B137" s="2">
        <v>409</v>
      </c>
      <c r="C137" s="3" t="s">
        <v>164</v>
      </c>
      <c r="D137" s="3"/>
      <c r="E137" s="6" t="s">
        <v>166</v>
      </c>
      <c r="F137" s="26">
        <f>F138</f>
        <v>1699.70515</v>
      </c>
      <c r="G137" s="26"/>
      <c r="H137" s="32"/>
      <c r="I137" s="32"/>
    </row>
    <row r="138" spans="1:7" ht="25.5">
      <c r="A138" s="20">
        <v>130</v>
      </c>
      <c r="B138" s="4">
        <v>409</v>
      </c>
      <c r="C138" s="5" t="s">
        <v>164</v>
      </c>
      <c r="D138" s="5" t="s">
        <v>88</v>
      </c>
      <c r="E138" s="62" t="s">
        <v>100</v>
      </c>
      <c r="F138" s="29">
        <f>2070-115-200-0.50485-2.718-0.503+38.431-90+100-100</f>
        <v>1699.70515</v>
      </c>
      <c r="G138" s="26"/>
    </row>
    <row r="139" spans="1:9" s="16" customFormat="1" ht="28.5" customHeight="1">
      <c r="A139" s="20">
        <v>131</v>
      </c>
      <c r="B139" s="2">
        <v>409</v>
      </c>
      <c r="C139" s="3" t="s">
        <v>165</v>
      </c>
      <c r="D139" s="3"/>
      <c r="E139" s="6" t="s">
        <v>167</v>
      </c>
      <c r="F139" s="26">
        <f>F140</f>
        <v>4527.5689999999995</v>
      </c>
      <c r="G139" s="26"/>
      <c r="H139" s="32"/>
      <c r="I139" s="32"/>
    </row>
    <row r="140" spans="1:8" ht="25.5">
      <c r="A140" s="20">
        <v>132</v>
      </c>
      <c r="B140" s="4">
        <v>409</v>
      </c>
      <c r="C140" s="5" t="s">
        <v>165</v>
      </c>
      <c r="D140" s="5" t="s">
        <v>88</v>
      </c>
      <c r="E140" s="62" t="s">
        <v>100</v>
      </c>
      <c r="F140" s="29">
        <f>5765-39-35-50-150-663.431-100-200</f>
        <v>4527.5689999999995</v>
      </c>
      <c r="G140" s="26"/>
      <c r="H140" s="46">
        <f>F140+F138+F136</f>
        <v>8621</v>
      </c>
    </row>
    <row r="141" spans="1:7" ht="55.5" customHeight="1">
      <c r="A141" s="20">
        <v>133</v>
      </c>
      <c r="B141" s="2">
        <v>409</v>
      </c>
      <c r="C141" s="10" t="s">
        <v>168</v>
      </c>
      <c r="D141" s="10"/>
      <c r="E141" s="6" t="s">
        <v>335</v>
      </c>
      <c r="F141" s="26">
        <f>F142</f>
        <v>39</v>
      </c>
      <c r="G141" s="27"/>
    </row>
    <row r="142" spans="1:7" ht="24.75" customHeight="1">
      <c r="A142" s="20">
        <v>134</v>
      </c>
      <c r="B142" s="4">
        <v>409</v>
      </c>
      <c r="C142" s="5" t="s">
        <v>168</v>
      </c>
      <c r="D142" s="5" t="s">
        <v>88</v>
      </c>
      <c r="E142" s="62" t="s">
        <v>100</v>
      </c>
      <c r="F142" s="27">
        <v>39</v>
      </c>
      <c r="G142" s="27"/>
    </row>
    <row r="143" spans="1:7" ht="42" customHeight="1">
      <c r="A143" s="20">
        <v>135</v>
      </c>
      <c r="B143" s="2">
        <v>409</v>
      </c>
      <c r="C143" s="3" t="s">
        <v>368</v>
      </c>
      <c r="D143" s="5"/>
      <c r="E143" s="61" t="s">
        <v>367</v>
      </c>
      <c r="F143" s="26">
        <f>F144</f>
        <v>200</v>
      </c>
      <c r="G143" s="27"/>
    </row>
    <row r="144" spans="1:7" ht="24.75" customHeight="1">
      <c r="A144" s="20">
        <v>136</v>
      </c>
      <c r="B144" s="4">
        <v>409</v>
      </c>
      <c r="C144" s="5" t="s">
        <v>368</v>
      </c>
      <c r="D144" s="5" t="s">
        <v>88</v>
      </c>
      <c r="E144" s="62" t="s">
        <v>100</v>
      </c>
      <c r="F144" s="27">
        <v>200</v>
      </c>
      <c r="G144" s="27"/>
    </row>
    <row r="145" spans="1:7" ht="12.75" customHeight="1">
      <c r="A145" s="20">
        <v>137</v>
      </c>
      <c r="B145" s="2">
        <v>410</v>
      </c>
      <c r="C145" s="3"/>
      <c r="D145" s="3"/>
      <c r="E145" s="6" t="s">
        <v>42</v>
      </c>
      <c r="F145" s="28">
        <f>F146</f>
        <v>441.47700000000003</v>
      </c>
      <c r="G145" s="28" t="e">
        <f>#REF!+G146</f>
        <v>#REF!</v>
      </c>
    </row>
    <row r="146" spans="1:7" ht="31.5" customHeight="1">
      <c r="A146" s="20">
        <v>138</v>
      </c>
      <c r="B146" s="9">
        <v>410</v>
      </c>
      <c r="C146" s="10" t="s">
        <v>93</v>
      </c>
      <c r="D146" s="10"/>
      <c r="E146" s="6" t="s">
        <v>94</v>
      </c>
      <c r="F146" s="26">
        <f>F147</f>
        <v>441.47700000000003</v>
      </c>
      <c r="G146" s="26" t="e">
        <f>G147</f>
        <v>#REF!</v>
      </c>
    </row>
    <row r="147" spans="1:7" ht="25.5">
      <c r="A147" s="20">
        <v>139</v>
      </c>
      <c r="B147" s="9">
        <v>410</v>
      </c>
      <c r="C147" s="10" t="s">
        <v>169</v>
      </c>
      <c r="D147" s="10"/>
      <c r="E147" s="6" t="s">
        <v>171</v>
      </c>
      <c r="F147" s="26">
        <f>F148+F155</f>
        <v>441.47700000000003</v>
      </c>
      <c r="G147" s="26" t="e">
        <f>#REF!</f>
        <v>#REF!</v>
      </c>
    </row>
    <row r="148" spans="1:7" ht="51">
      <c r="A148" s="20">
        <v>140</v>
      </c>
      <c r="B148" s="9">
        <v>410</v>
      </c>
      <c r="C148" s="10" t="s">
        <v>170</v>
      </c>
      <c r="D148" s="10"/>
      <c r="E148" s="6" t="s">
        <v>172</v>
      </c>
      <c r="F148" s="26">
        <f>F149+F151+F153</f>
        <v>183.853</v>
      </c>
      <c r="G148" s="26"/>
    </row>
    <row r="149" spans="1:7" ht="25.5">
      <c r="A149" s="20">
        <v>141</v>
      </c>
      <c r="B149" s="9">
        <v>410</v>
      </c>
      <c r="C149" s="10" t="s">
        <v>173</v>
      </c>
      <c r="D149" s="10"/>
      <c r="E149" s="6" t="s">
        <v>174</v>
      </c>
      <c r="F149" s="26">
        <f>F150</f>
        <v>0</v>
      </c>
      <c r="G149" s="26"/>
    </row>
    <row r="150" spans="1:7" ht="25.5">
      <c r="A150" s="20">
        <v>142</v>
      </c>
      <c r="B150" s="11">
        <v>410</v>
      </c>
      <c r="C150" s="12" t="s">
        <v>173</v>
      </c>
      <c r="D150" s="5" t="s">
        <v>88</v>
      </c>
      <c r="E150" s="62" t="s">
        <v>100</v>
      </c>
      <c r="F150" s="29">
        <f>200-200</f>
        <v>0</v>
      </c>
      <c r="G150" s="26"/>
    </row>
    <row r="151" spans="1:7" ht="38.25">
      <c r="A151" s="20">
        <v>143</v>
      </c>
      <c r="B151" s="9">
        <v>410</v>
      </c>
      <c r="C151" s="10" t="s">
        <v>175</v>
      </c>
      <c r="D151" s="10"/>
      <c r="E151" s="6" t="s">
        <v>176</v>
      </c>
      <c r="F151" s="26">
        <f>F152</f>
        <v>84.8</v>
      </c>
      <c r="G151" s="26"/>
    </row>
    <row r="152" spans="1:7" ht="25.5">
      <c r="A152" s="20">
        <v>144</v>
      </c>
      <c r="B152" s="11">
        <v>410</v>
      </c>
      <c r="C152" s="12" t="s">
        <v>175</v>
      </c>
      <c r="D152" s="5" t="s">
        <v>88</v>
      </c>
      <c r="E152" s="62" t="s">
        <v>100</v>
      </c>
      <c r="F152" s="29">
        <f>113.8-100+71</f>
        <v>84.8</v>
      </c>
      <c r="G152" s="26"/>
    </row>
    <row r="153" spans="1:7" ht="27" customHeight="1">
      <c r="A153" s="20">
        <v>145</v>
      </c>
      <c r="B153" s="9">
        <v>410</v>
      </c>
      <c r="C153" s="10" t="s">
        <v>177</v>
      </c>
      <c r="D153" s="10"/>
      <c r="E153" s="6" t="s">
        <v>178</v>
      </c>
      <c r="F153" s="26">
        <f>F154</f>
        <v>99.053</v>
      </c>
      <c r="G153" s="26"/>
    </row>
    <row r="154" spans="1:7" ht="25.5">
      <c r="A154" s="20">
        <v>146</v>
      </c>
      <c r="B154" s="11">
        <v>410</v>
      </c>
      <c r="C154" s="12" t="s">
        <v>177</v>
      </c>
      <c r="D154" s="5" t="s">
        <v>88</v>
      </c>
      <c r="E154" s="62" t="s">
        <v>100</v>
      </c>
      <c r="F154" s="29">
        <f>70+0.053+29</f>
        <v>99.053</v>
      </c>
      <c r="G154" s="26"/>
    </row>
    <row r="155" spans="1:9" s="16" customFormat="1" ht="24" customHeight="1">
      <c r="A155" s="20">
        <v>147</v>
      </c>
      <c r="B155" s="9">
        <v>410</v>
      </c>
      <c r="C155" s="10" t="s">
        <v>363</v>
      </c>
      <c r="D155" s="3"/>
      <c r="E155" s="61" t="s">
        <v>364</v>
      </c>
      <c r="F155" s="26">
        <f>F156</f>
        <v>257.624</v>
      </c>
      <c r="G155" s="26"/>
      <c r="H155" s="32"/>
      <c r="I155" s="32"/>
    </row>
    <row r="156" spans="1:7" ht="25.5">
      <c r="A156" s="20">
        <v>148</v>
      </c>
      <c r="B156" s="11">
        <v>410</v>
      </c>
      <c r="C156" s="12" t="s">
        <v>363</v>
      </c>
      <c r="D156" s="5" t="s">
        <v>88</v>
      </c>
      <c r="E156" s="62" t="s">
        <v>100</v>
      </c>
      <c r="F156" s="29">
        <v>257.624</v>
      </c>
      <c r="G156" s="26"/>
    </row>
    <row r="157" spans="1:8" ht="12.75" customHeight="1">
      <c r="A157" s="20">
        <v>149</v>
      </c>
      <c r="B157" s="2">
        <v>412</v>
      </c>
      <c r="C157" s="3"/>
      <c r="D157" s="3"/>
      <c r="E157" s="6" t="s">
        <v>14</v>
      </c>
      <c r="F157" s="26">
        <f>F158</f>
        <v>311.5</v>
      </c>
      <c r="G157" s="26" t="e">
        <f>G168+G164+#REF!</f>
        <v>#REF!</v>
      </c>
      <c r="H157" s="46"/>
    </row>
    <row r="158" spans="1:8" ht="25.5" customHeight="1">
      <c r="A158" s="20">
        <v>150</v>
      </c>
      <c r="B158" s="2">
        <v>412</v>
      </c>
      <c r="C158" s="10" t="s">
        <v>93</v>
      </c>
      <c r="D158" s="10"/>
      <c r="E158" s="6" t="s">
        <v>94</v>
      </c>
      <c r="F158" s="26">
        <f>F162+F159</f>
        <v>311.5</v>
      </c>
      <c r="G158" s="26"/>
      <c r="H158" s="46"/>
    </row>
    <row r="159" spans="1:8" ht="25.5" customHeight="1">
      <c r="A159" s="20">
        <v>151</v>
      </c>
      <c r="B159" s="2">
        <v>412</v>
      </c>
      <c r="C159" s="3" t="s">
        <v>96</v>
      </c>
      <c r="D159" s="3"/>
      <c r="E159" s="61" t="s">
        <v>95</v>
      </c>
      <c r="F159" s="26">
        <f>F160</f>
        <v>86.5</v>
      </c>
      <c r="G159" s="26"/>
      <c r="H159" s="46"/>
    </row>
    <row r="160" spans="1:8" ht="39" customHeight="1">
      <c r="A160" s="20">
        <v>152</v>
      </c>
      <c r="B160" s="2">
        <v>412</v>
      </c>
      <c r="C160" s="10" t="s">
        <v>365</v>
      </c>
      <c r="D160" s="10"/>
      <c r="E160" s="6" t="s">
        <v>366</v>
      </c>
      <c r="F160" s="26">
        <f>F161</f>
        <v>86.5</v>
      </c>
      <c r="G160" s="26"/>
      <c r="H160" s="46"/>
    </row>
    <row r="161" spans="1:8" ht="25.5" customHeight="1">
      <c r="A161" s="20">
        <v>153</v>
      </c>
      <c r="B161" s="4">
        <v>412</v>
      </c>
      <c r="C161" s="12" t="s">
        <v>365</v>
      </c>
      <c r="D161" s="12" t="s">
        <v>88</v>
      </c>
      <c r="E161" s="8" t="s">
        <v>100</v>
      </c>
      <c r="F161" s="29">
        <v>86.5</v>
      </c>
      <c r="G161" s="26"/>
      <c r="H161" s="46"/>
    </row>
    <row r="162" spans="1:8" ht="30.75" customHeight="1">
      <c r="A162" s="20">
        <v>154</v>
      </c>
      <c r="B162" s="2">
        <v>412</v>
      </c>
      <c r="C162" s="10" t="s">
        <v>169</v>
      </c>
      <c r="D162" s="10"/>
      <c r="E162" s="6" t="s">
        <v>171</v>
      </c>
      <c r="F162" s="26">
        <f>F163+F172+F174</f>
        <v>225</v>
      </c>
      <c r="G162" s="26"/>
      <c r="H162" s="46"/>
    </row>
    <row r="163" spans="1:9" s="16" customFormat="1" ht="36.75" customHeight="1">
      <c r="A163" s="20">
        <v>155</v>
      </c>
      <c r="B163" s="2">
        <v>412</v>
      </c>
      <c r="C163" s="3" t="s">
        <v>180</v>
      </c>
      <c r="D163" s="3"/>
      <c r="E163" s="6" t="s">
        <v>179</v>
      </c>
      <c r="F163" s="26">
        <f>F164+F168+F166+F170</f>
        <v>60</v>
      </c>
      <c r="G163" s="26"/>
      <c r="H163" s="65"/>
      <c r="I163" s="32"/>
    </row>
    <row r="164" spans="1:7" ht="68.25" customHeight="1">
      <c r="A164" s="20">
        <v>156</v>
      </c>
      <c r="B164" s="2">
        <v>412</v>
      </c>
      <c r="C164" s="3" t="s">
        <v>181</v>
      </c>
      <c r="D164" s="3"/>
      <c r="E164" s="6" t="s">
        <v>182</v>
      </c>
      <c r="F164" s="26">
        <f>F165</f>
        <v>0</v>
      </c>
      <c r="G164" s="26">
        <f>G165</f>
        <v>3161</v>
      </c>
    </row>
    <row r="165" spans="1:9" s="15" customFormat="1" ht="33.75" customHeight="1">
      <c r="A165" s="20">
        <v>157</v>
      </c>
      <c r="B165" s="4">
        <v>412</v>
      </c>
      <c r="C165" s="5" t="s">
        <v>181</v>
      </c>
      <c r="D165" s="5" t="s">
        <v>60</v>
      </c>
      <c r="E165" s="8" t="s">
        <v>61</v>
      </c>
      <c r="F165" s="29">
        <f>40-40</f>
        <v>0</v>
      </c>
      <c r="G165" s="29">
        <f>G166</f>
        <v>3161</v>
      </c>
      <c r="H165" s="31"/>
      <c r="I165" s="31"/>
    </row>
    <row r="166" spans="1:9" s="16" customFormat="1" ht="53.25" customHeight="1">
      <c r="A166" s="20">
        <v>158</v>
      </c>
      <c r="B166" s="2">
        <v>412</v>
      </c>
      <c r="C166" s="3" t="s">
        <v>183</v>
      </c>
      <c r="D166" s="66"/>
      <c r="E166" s="6" t="s">
        <v>184</v>
      </c>
      <c r="F166" s="26">
        <f>F167</f>
        <v>50</v>
      </c>
      <c r="G166" s="26">
        <v>3161</v>
      </c>
      <c r="H166" s="32"/>
      <c r="I166" s="32"/>
    </row>
    <row r="167" spans="1:7" ht="27.75" customHeight="1">
      <c r="A167" s="20">
        <v>159</v>
      </c>
      <c r="B167" s="4">
        <v>412</v>
      </c>
      <c r="C167" s="5" t="s">
        <v>183</v>
      </c>
      <c r="D167" s="5" t="s">
        <v>60</v>
      </c>
      <c r="E167" s="8" t="s">
        <v>61</v>
      </c>
      <c r="F167" s="27">
        <v>50</v>
      </c>
      <c r="G167" s="27"/>
    </row>
    <row r="168" spans="1:7" ht="33.75" customHeight="1">
      <c r="A168" s="20">
        <v>160</v>
      </c>
      <c r="B168" s="9">
        <v>412</v>
      </c>
      <c r="C168" s="10" t="s">
        <v>185</v>
      </c>
      <c r="D168" s="10"/>
      <c r="E168" s="6" t="s">
        <v>186</v>
      </c>
      <c r="F168" s="26">
        <f>F169</f>
        <v>10</v>
      </c>
      <c r="G168" s="26" t="e">
        <f>#REF!+#REF!+#REF!</f>
        <v>#REF!</v>
      </c>
    </row>
    <row r="169" spans="1:9" s="15" customFormat="1" ht="25.5" customHeight="1">
      <c r="A169" s="20">
        <v>161</v>
      </c>
      <c r="B169" s="11">
        <v>412</v>
      </c>
      <c r="C169" s="12" t="s">
        <v>185</v>
      </c>
      <c r="D169" s="12" t="s">
        <v>88</v>
      </c>
      <c r="E169" s="8" t="s">
        <v>100</v>
      </c>
      <c r="F169" s="29">
        <f>5+5</f>
        <v>10</v>
      </c>
      <c r="G169" s="29"/>
      <c r="H169" s="31"/>
      <c r="I169" s="31"/>
    </row>
    <row r="170" spans="1:9" s="15" customFormat="1" ht="41.25" customHeight="1">
      <c r="A170" s="20">
        <v>162</v>
      </c>
      <c r="B170" s="9">
        <v>412</v>
      </c>
      <c r="C170" s="10" t="s">
        <v>325</v>
      </c>
      <c r="D170" s="12"/>
      <c r="E170" s="6" t="s">
        <v>324</v>
      </c>
      <c r="F170" s="26">
        <f>F171</f>
        <v>0</v>
      </c>
      <c r="G170" s="29"/>
      <c r="H170" s="31"/>
      <c r="I170" s="31"/>
    </row>
    <row r="171" spans="1:9" s="15" customFormat="1" ht="25.5" customHeight="1">
      <c r="A171" s="20">
        <v>163</v>
      </c>
      <c r="B171" s="11">
        <v>412</v>
      </c>
      <c r="C171" s="12" t="s">
        <v>325</v>
      </c>
      <c r="D171" s="12" t="s">
        <v>88</v>
      </c>
      <c r="E171" s="8" t="s">
        <v>100</v>
      </c>
      <c r="F171" s="29">
        <f>10-10</f>
        <v>0</v>
      </c>
      <c r="G171" s="29"/>
      <c r="H171" s="31"/>
      <c r="I171" s="31"/>
    </row>
    <row r="172" spans="1:9" s="16" customFormat="1" ht="64.5" customHeight="1">
      <c r="A172" s="20">
        <v>164</v>
      </c>
      <c r="B172" s="9">
        <v>412</v>
      </c>
      <c r="C172" s="10" t="s">
        <v>187</v>
      </c>
      <c r="D172" s="10"/>
      <c r="E172" s="6" t="s">
        <v>188</v>
      </c>
      <c r="F172" s="26">
        <f>F173</f>
        <v>90</v>
      </c>
      <c r="G172" s="26"/>
      <c r="H172" s="32"/>
      <c r="I172" s="32"/>
    </row>
    <row r="173" spans="1:9" s="15" customFormat="1" ht="25.5" customHeight="1">
      <c r="A173" s="20">
        <v>165</v>
      </c>
      <c r="B173" s="11">
        <v>412</v>
      </c>
      <c r="C173" s="12" t="s">
        <v>187</v>
      </c>
      <c r="D173" s="12" t="s">
        <v>88</v>
      </c>
      <c r="E173" s="8" t="s">
        <v>100</v>
      </c>
      <c r="F173" s="29">
        <v>90</v>
      </c>
      <c r="G173" s="29"/>
      <c r="H173" s="31"/>
      <c r="I173" s="31"/>
    </row>
    <row r="174" spans="1:9" s="16" customFormat="1" ht="41.25" customHeight="1">
      <c r="A174" s="20">
        <v>166</v>
      </c>
      <c r="B174" s="9">
        <v>412</v>
      </c>
      <c r="C174" s="10" t="s">
        <v>189</v>
      </c>
      <c r="D174" s="10"/>
      <c r="E174" s="6" t="s">
        <v>190</v>
      </c>
      <c r="F174" s="26">
        <f>F175+F177</f>
        <v>75</v>
      </c>
      <c r="G174" s="26"/>
      <c r="H174" s="32"/>
      <c r="I174" s="32"/>
    </row>
    <row r="175" spans="1:9" s="16" customFormat="1" ht="17.25" customHeight="1">
      <c r="A175" s="20">
        <v>167</v>
      </c>
      <c r="B175" s="9">
        <v>412</v>
      </c>
      <c r="C175" s="10" t="s">
        <v>192</v>
      </c>
      <c r="D175" s="10"/>
      <c r="E175" s="6" t="s">
        <v>191</v>
      </c>
      <c r="F175" s="26">
        <f>F176</f>
        <v>0</v>
      </c>
      <c r="G175" s="26"/>
      <c r="H175" s="32"/>
      <c r="I175" s="32"/>
    </row>
    <row r="176" spans="1:9" s="15" customFormat="1" ht="12.75" customHeight="1">
      <c r="A176" s="20">
        <v>168</v>
      </c>
      <c r="B176" s="11">
        <v>412</v>
      </c>
      <c r="C176" s="12" t="s">
        <v>192</v>
      </c>
      <c r="D176" s="12" t="s">
        <v>63</v>
      </c>
      <c r="E176" s="62" t="s">
        <v>113</v>
      </c>
      <c r="F176" s="29">
        <f>243-243</f>
        <v>0</v>
      </c>
      <c r="G176" s="29"/>
      <c r="H176" s="31"/>
      <c r="I176" s="31"/>
    </row>
    <row r="177" spans="1:9" s="15" customFormat="1" ht="39" customHeight="1">
      <c r="A177" s="20">
        <v>169</v>
      </c>
      <c r="B177" s="9">
        <v>412</v>
      </c>
      <c r="C177" s="10" t="s">
        <v>193</v>
      </c>
      <c r="D177" s="10"/>
      <c r="E177" s="61" t="s">
        <v>329</v>
      </c>
      <c r="F177" s="26">
        <f>F178</f>
        <v>75</v>
      </c>
      <c r="G177" s="29"/>
      <c r="H177" s="31"/>
      <c r="I177" s="31"/>
    </row>
    <row r="178" spans="1:9" s="15" customFormat="1" ht="26.25" customHeight="1">
      <c r="A178" s="20">
        <v>170</v>
      </c>
      <c r="B178" s="11">
        <v>412</v>
      </c>
      <c r="C178" s="12" t="s">
        <v>193</v>
      </c>
      <c r="D178" s="5" t="s">
        <v>88</v>
      </c>
      <c r="E178" s="8" t="s">
        <v>100</v>
      </c>
      <c r="F178" s="29">
        <v>75</v>
      </c>
      <c r="G178" s="29"/>
      <c r="H178" s="31"/>
      <c r="I178" s="31"/>
    </row>
    <row r="179" spans="1:7" ht="15.75" customHeight="1">
      <c r="A179" s="20">
        <v>171</v>
      </c>
      <c r="B179" s="2">
        <v>500</v>
      </c>
      <c r="C179" s="3"/>
      <c r="D179" s="3"/>
      <c r="E179" s="23" t="s">
        <v>15</v>
      </c>
      <c r="F179" s="26">
        <f>F180+F187+F209+F228</f>
        <v>82908.169</v>
      </c>
      <c r="G179" s="26" t="e">
        <f>G180+G187+G209+#REF!</f>
        <v>#REF!</v>
      </c>
    </row>
    <row r="180" spans="1:7" ht="12.75" customHeight="1">
      <c r="A180" s="20">
        <v>172</v>
      </c>
      <c r="B180" s="2">
        <v>501</v>
      </c>
      <c r="C180" s="3"/>
      <c r="D180" s="3"/>
      <c r="E180" s="6" t="s">
        <v>16</v>
      </c>
      <c r="F180" s="26">
        <f>F181</f>
        <v>1803.1689999999999</v>
      </c>
      <c r="G180" s="26" t="e">
        <f>G181+#REF!+#REF!+#REF!</f>
        <v>#REF!</v>
      </c>
    </row>
    <row r="181" spans="1:7" ht="28.5" customHeight="1">
      <c r="A181" s="20">
        <v>173</v>
      </c>
      <c r="B181" s="2">
        <v>501</v>
      </c>
      <c r="C181" s="3" t="s">
        <v>93</v>
      </c>
      <c r="D181" s="3"/>
      <c r="E181" s="6" t="s">
        <v>94</v>
      </c>
      <c r="F181" s="26">
        <f>F182</f>
        <v>1803.1689999999999</v>
      </c>
      <c r="G181" s="26">
        <f>G182+G184</f>
        <v>6014</v>
      </c>
    </row>
    <row r="182" spans="1:7" ht="41.25" customHeight="1">
      <c r="A182" s="20">
        <v>174</v>
      </c>
      <c r="B182" s="2">
        <v>501</v>
      </c>
      <c r="C182" s="3" t="s">
        <v>346</v>
      </c>
      <c r="D182" s="3"/>
      <c r="E182" s="61" t="s">
        <v>130</v>
      </c>
      <c r="F182" s="26">
        <f>F183+F185</f>
        <v>1803.1689999999999</v>
      </c>
      <c r="G182" s="26">
        <f>G183</f>
        <v>4909</v>
      </c>
    </row>
    <row r="183" spans="1:7" ht="12.75">
      <c r="A183" s="20">
        <v>175</v>
      </c>
      <c r="B183" s="2">
        <v>501</v>
      </c>
      <c r="C183" s="3" t="s">
        <v>194</v>
      </c>
      <c r="D183" s="5"/>
      <c r="E183" s="6" t="s">
        <v>195</v>
      </c>
      <c r="F183" s="26">
        <f>F184</f>
        <v>1479.2489999999998</v>
      </c>
      <c r="G183" s="27">
        <v>4909</v>
      </c>
    </row>
    <row r="184" spans="1:9" s="15" customFormat="1" ht="28.5" customHeight="1">
      <c r="A184" s="20">
        <v>176</v>
      </c>
      <c r="B184" s="4">
        <v>501</v>
      </c>
      <c r="C184" s="5" t="s">
        <v>194</v>
      </c>
      <c r="D184" s="5" t="s">
        <v>88</v>
      </c>
      <c r="E184" s="8" t="s">
        <v>100</v>
      </c>
      <c r="F184" s="29">
        <f>1710-250-100-150-100+35-50-68.92+363.169+90</f>
        <v>1479.2489999999998</v>
      </c>
      <c r="G184" s="29">
        <f>G185</f>
        <v>1105</v>
      </c>
      <c r="H184" s="31"/>
      <c r="I184" s="31"/>
    </row>
    <row r="185" spans="1:9" s="16" customFormat="1" ht="12.75" customHeight="1">
      <c r="A185" s="20">
        <v>177</v>
      </c>
      <c r="B185" s="2">
        <v>501</v>
      </c>
      <c r="C185" s="3" t="s">
        <v>196</v>
      </c>
      <c r="D185" s="3"/>
      <c r="E185" s="6" t="s">
        <v>197</v>
      </c>
      <c r="F185" s="26">
        <f>F186</f>
        <v>323.92</v>
      </c>
      <c r="G185" s="26">
        <v>1105</v>
      </c>
      <c r="H185" s="32"/>
      <c r="I185" s="32"/>
    </row>
    <row r="186" spans="1:9" s="15" customFormat="1" ht="23.25" customHeight="1">
      <c r="A186" s="20">
        <v>178</v>
      </c>
      <c r="B186" s="4">
        <v>501</v>
      </c>
      <c r="C186" s="5" t="s">
        <v>196</v>
      </c>
      <c r="D186" s="5" t="s">
        <v>88</v>
      </c>
      <c r="E186" s="8" t="s">
        <v>100</v>
      </c>
      <c r="F186" s="29">
        <f>255+68.92</f>
        <v>323.92</v>
      </c>
      <c r="G186" s="29"/>
      <c r="H186" s="31"/>
      <c r="I186" s="31"/>
    </row>
    <row r="187" spans="1:7" ht="12.75" customHeight="1">
      <c r="A187" s="20">
        <v>179</v>
      </c>
      <c r="B187" s="2">
        <v>502</v>
      </c>
      <c r="C187" s="3"/>
      <c r="D187" s="3"/>
      <c r="E187" s="6" t="s">
        <v>17</v>
      </c>
      <c r="F187" s="26">
        <f>F188</f>
        <v>75197.987</v>
      </c>
      <c r="G187" s="26" t="e">
        <f>G188+#REF!+#REF!+#REF!</f>
        <v>#REF!</v>
      </c>
    </row>
    <row r="188" spans="1:7" ht="30.75" customHeight="1">
      <c r="A188" s="20">
        <v>180</v>
      </c>
      <c r="B188" s="2">
        <v>502</v>
      </c>
      <c r="C188" s="3" t="s">
        <v>93</v>
      </c>
      <c r="D188" s="3"/>
      <c r="E188" s="6" t="s">
        <v>94</v>
      </c>
      <c r="F188" s="26">
        <f>F189</f>
        <v>75197.987</v>
      </c>
      <c r="G188" s="26" t="e">
        <f>G189</f>
        <v>#REF!</v>
      </c>
    </row>
    <row r="189" spans="1:7" ht="42" customHeight="1">
      <c r="A189" s="20">
        <v>181</v>
      </c>
      <c r="B189" s="2">
        <v>502</v>
      </c>
      <c r="C189" s="3" t="s">
        <v>346</v>
      </c>
      <c r="D189" s="3"/>
      <c r="E189" s="61" t="s">
        <v>130</v>
      </c>
      <c r="F189" s="26">
        <f>F190+F192+F197+F199+F195+F201+F203+F205+F207</f>
        <v>75197.987</v>
      </c>
      <c r="G189" s="26" t="e">
        <f>G200+#REF!</f>
        <v>#REF!</v>
      </c>
    </row>
    <row r="190" spans="1:7" ht="24" customHeight="1">
      <c r="A190" s="20">
        <v>182</v>
      </c>
      <c r="B190" s="2">
        <v>502</v>
      </c>
      <c r="C190" s="3" t="s">
        <v>200</v>
      </c>
      <c r="D190" s="3"/>
      <c r="E190" s="61" t="s">
        <v>198</v>
      </c>
      <c r="F190" s="26">
        <f>F191</f>
        <v>3031.5250000000005</v>
      </c>
      <c r="G190" s="26"/>
    </row>
    <row r="191" spans="1:9" s="15" customFormat="1" ht="24.75" customHeight="1">
      <c r="A191" s="20">
        <v>183</v>
      </c>
      <c r="B191" s="4">
        <v>502</v>
      </c>
      <c r="C191" s="5" t="s">
        <v>200</v>
      </c>
      <c r="D191" s="5" t="s">
        <v>88</v>
      </c>
      <c r="E191" s="8" t="s">
        <v>100</v>
      </c>
      <c r="F191" s="29">
        <f>500+1028.6+25+90+35+256.626+30+770.547+275+35.952-15.2</f>
        <v>3031.5250000000005</v>
      </c>
      <c r="G191" s="29"/>
      <c r="H191" s="31"/>
      <c r="I191" s="31"/>
    </row>
    <row r="192" spans="1:7" ht="39" customHeight="1">
      <c r="A192" s="20">
        <v>184</v>
      </c>
      <c r="B192" s="2">
        <v>502</v>
      </c>
      <c r="C192" s="3" t="s">
        <v>201</v>
      </c>
      <c r="D192" s="3"/>
      <c r="E192" s="61" t="s">
        <v>199</v>
      </c>
      <c r="F192" s="26">
        <f>F193+F194</f>
        <v>353.8</v>
      </c>
      <c r="G192" s="26"/>
    </row>
    <row r="193" spans="1:7" ht="24.75" customHeight="1">
      <c r="A193" s="20">
        <v>185</v>
      </c>
      <c r="B193" s="4">
        <v>502</v>
      </c>
      <c r="C193" s="5" t="s">
        <v>201</v>
      </c>
      <c r="D193" s="5" t="s">
        <v>88</v>
      </c>
      <c r="E193" s="8" t="s">
        <v>100</v>
      </c>
      <c r="F193" s="29">
        <f>275+12.8-101.5+66</f>
        <v>252.3</v>
      </c>
      <c r="G193" s="26"/>
    </row>
    <row r="194" spans="1:7" ht="21.75" customHeight="1">
      <c r="A194" s="20">
        <v>186</v>
      </c>
      <c r="B194" s="4">
        <v>502</v>
      </c>
      <c r="C194" s="5" t="s">
        <v>201</v>
      </c>
      <c r="D194" s="5" t="s">
        <v>63</v>
      </c>
      <c r="E194" s="74" t="s">
        <v>113</v>
      </c>
      <c r="F194" s="29">
        <f>101.5</f>
        <v>101.5</v>
      </c>
      <c r="G194" s="26"/>
    </row>
    <row r="195" spans="1:9" s="16" customFormat="1" ht="45" customHeight="1">
      <c r="A195" s="20">
        <v>187</v>
      </c>
      <c r="B195" s="2">
        <v>502</v>
      </c>
      <c r="C195" s="3" t="s">
        <v>344</v>
      </c>
      <c r="D195" s="3"/>
      <c r="E195" s="61" t="s">
        <v>345</v>
      </c>
      <c r="F195" s="26">
        <f>F196</f>
        <v>501.047</v>
      </c>
      <c r="G195" s="26"/>
      <c r="H195" s="32"/>
      <c r="I195" s="32"/>
    </row>
    <row r="196" spans="1:7" ht="18" customHeight="1">
      <c r="A196" s="20">
        <v>188</v>
      </c>
      <c r="B196" s="4">
        <v>502</v>
      </c>
      <c r="C196" s="5" t="s">
        <v>344</v>
      </c>
      <c r="D196" s="5" t="s">
        <v>63</v>
      </c>
      <c r="E196" s="74" t="s">
        <v>113</v>
      </c>
      <c r="F196" s="29">
        <v>501.047</v>
      </c>
      <c r="G196" s="26"/>
    </row>
    <row r="197" spans="1:7" ht="24.75" customHeight="1">
      <c r="A197" s="20">
        <v>189</v>
      </c>
      <c r="B197" s="2">
        <v>502</v>
      </c>
      <c r="C197" s="3" t="s">
        <v>202</v>
      </c>
      <c r="D197" s="3"/>
      <c r="E197" s="61" t="s">
        <v>336</v>
      </c>
      <c r="F197" s="26">
        <f>F198</f>
        <v>0</v>
      </c>
      <c r="G197" s="26"/>
    </row>
    <row r="198" spans="1:9" s="15" customFormat="1" ht="24.75" customHeight="1">
      <c r="A198" s="20">
        <v>190</v>
      </c>
      <c r="B198" s="4">
        <v>502</v>
      </c>
      <c r="C198" s="5" t="s">
        <v>202</v>
      </c>
      <c r="D198" s="5" t="s">
        <v>88</v>
      </c>
      <c r="E198" s="8" t="s">
        <v>100</v>
      </c>
      <c r="F198" s="29">
        <f>750-750</f>
        <v>0</v>
      </c>
      <c r="G198" s="29"/>
      <c r="H198" s="31"/>
      <c r="I198" s="31"/>
    </row>
    <row r="199" spans="1:7" ht="30.75" customHeight="1">
      <c r="A199" s="20">
        <v>191</v>
      </c>
      <c r="B199" s="70">
        <v>502</v>
      </c>
      <c r="C199" s="66" t="s">
        <v>203</v>
      </c>
      <c r="D199" s="66"/>
      <c r="E199" s="71" t="s">
        <v>224</v>
      </c>
      <c r="F199" s="68">
        <f>F200</f>
        <v>2051.915</v>
      </c>
      <c r="G199" s="26"/>
    </row>
    <row r="200" spans="1:7" ht="15.75" customHeight="1">
      <c r="A200" s="20">
        <v>192</v>
      </c>
      <c r="B200" s="72">
        <v>502</v>
      </c>
      <c r="C200" s="73" t="s">
        <v>203</v>
      </c>
      <c r="D200" s="73" t="s">
        <v>63</v>
      </c>
      <c r="E200" s="74" t="s">
        <v>113</v>
      </c>
      <c r="F200" s="75">
        <f>1983+0.3+14.016+54.599</f>
        <v>2051.915</v>
      </c>
      <c r="G200" s="27">
        <v>4375</v>
      </c>
    </row>
    <row r="201" spans="1:7" ht="53.25" customHeight="1">
      <c r="A201" s="20">
        <v>193</v>
      </c>
      <c r="B201" s="70">
        <v>502</v>
      </c>
      <c r="C201" s="66" t="s">
        <v>339</v>
      </c>
      <c r="D201" s="73"/>
      <c r="E201" s="71" t="s">
        <v>340</v>
      </c>
      <c r="F201" s="68">
        <f>F202</f>
        <v>64128.7</v>
      </c>
      <c r="G201" s="27"/>
    </row>
    <row r="202" spans="1:7" ht="15" customHeight="1">
      <c r="A202" s="20">
        <v>194</v>
      </c>
      <c r="B202" s="72">
        <v>502</v>
      </c>
      <c r="C202" s="73" t="s">
        <v>339</v>
      </c>
      <c r="D202" s="73" t="s">
        <v>63</v>
      </c>
      <c r="E202" s="74" t="s">
        <v>113</v>
      </c>
      <c r="F202" s="75">
        <v>64128.7</v>
      </c>
      <c r="G202" s="27"/>
    </row>
    <row r="203" spans="1:7" ht="15" customHeight="1">
      <c r="A203" s="20">
        <v>195</v>
      </c>
      <c r="B203" s="70">
        <v>502</v>
      </c>
      <c r="C203" s="66" t="s">
        <v>358</v>
      </c>
      <c r="D203" s="73"/>
      <c r="E203" s="71" t="s">
        <v>359</v>
      </c>
      <c r="F203" s="68">
        <f>F204</f>
        <v>3332.8</v>
      </c>
      <c r="G203" s="27"/>
    </row>
    <row r="204" spans="1:7" ht="15" customHeight="1">
      <c r="A204" s="20">
        <v>196</v>
      </c>
      <c r="B204" s="72">
        <v>502</v>
      </c>
      <c r="C204" s="73" t="s">
        <v>358</v>
      </c>
      <c r="D204" s="73" t="s">
        <v>63</v>
      </c>
      <c r="E204" s="74" t="s">
        <v>113</v>
      </c>
      <c r="F204" s="75">
        <f>5924.6-2591.8</f>
        <v>3332.8</v>
      </c>
      <c r="G204" s="27"/>
    </row>
    <row r="205" spans="1:7" ht="45.75" customHeight="1">
      <c r="A205" s="20">
        <v>197</v>
      </c>
      <c r="B205" s="70">
        <v>502</v>
      </c>
      <c r="C205" s="66" t="s">
        <v>360</v>
      </c>
      <c r="D205" s="73"/>
      <c r="E205" s="71" t="s">
        <v>361</v>
      </c>
      <c r="F205" s="68">
        <f>F206</f>
        <v>1568.4</v>
      </c>
      <c r="G205" s="27"/>
    </row>
    <row r="206" spans="1:7" ht="15" customHeight="1">
      <c r="A206" s="20">
        <v>198</v>
      </c>
      <c r="B206" s="72">
        <v>502</v>
      </c>
      <c r="C206" s="73" t="s">
        <v>360</v>
      </c>
      <c r="D206" s="73" t="s">
        <v>63</v>
      </c>
      <c r="E206" s="74" t="s">
        <v>113</v>
      </c>
      <c r="F206" s="75">
        <f>2788-1219.6</f>
        <v>1568.4</v>
      </c>
      <c r="G206" s="27"/>
    </row>
    <row r="207" spans="1:7" ht="15" customHeight="1">
      <c r="A207" s="20">
        <v>199</v>
      </c>
      <c r="B207" s="2">
        <v>502</v>
      </c>
      <c r="C207" s="3" t="s">
        <v>362</v>
      </c>
      <c r="D207" s="3"/>
      <c r="E207" s="6" t="s">
        <v>341</v>
      </c>
      <c r="F207" s="39">
        <f>F208</f>
        <v>229.8</v>
      </c>
      <c r="G207" s="27"/>
    </row>
    <row r="208" spans="1:7" ht="36" customHeight="1">
      <c r="A208" s="20">
        <v>200</v>
      </c>
      <c r="B208" s="4">
        <v>502</v>
      </c>
      <c r="C208" s="5" t="s">
        <v>362</v>
      </c>
      <c r="D208" s="5" t="s">
        <v>60</v>
      </c>
      <c r="E208" s="8" t="s">
        <v>61</v>
      </c>
      <c r="F208" s="64">
        <v>229.8</v>
      </c>
      <c r="G208" s="27"/>
    </row>
    <row r="209" spans="1:7" ht="12.75" customHeight="1">
      <c r="A209" s="20">
        <v>201</v>
      </c>
      <c r="B209" s="70">
        <v>503</v>
      </c>
      <c r="C209" s="66"/>
      <c r="D209" s="66"/>
      <c r="E209" s="76" t="s">
        <v>18</v>
      </c>
      <c r="F209" s="68">
        <f>F210</f>
        <v>5857.013</v>
      </c>
      <c r="G209" s="26" t="e">
        <f>G210+#REF!+#REF!</f>
        <v>#REF!</v>
      </c>
    </row>
    <row r="210" spans="1:7" ht="30.75" customHeight="1">
      <c r="A210" s="20">
        <v>202</v>
      </c>
      <c r="B210" s="2">
        <v>503</v>
      </c>
      <c r="C210" s="3" t="s">
        <v>93</v>
      </c>
      <c r="D210" s="3"/>
      <c r="E210" s="6" t="s">
        <v>94</v>
      </c>
      <c r="F210" s="26">
        <f>F211</f>
        <v>5857.013</v>
      </c>
      <c r="G210" s="26" t="e">
        <f>G211+#REF!+G217+G221+#REF!</f>
        <v>#REF!</v>
      </c>
    </row>
    <row r="211" spans="1:7" ht="40.5" customHeight="1">
      <c r="A211" s="20">
        <v>203</v>
      </c>
      <c r="B211" s="2">
        <v>503</v>
      </c>
      <c r="C211" s="3" t="s">
        <v>346</v>
      </c>
      <c r="D211" s="3"/>
      <c r="E211" s="61" t="s">
        <v>130</v>
      </c>
      <c r="F211" s="26">
        <f>F212</f>
        <v>5857.013</v>
      </c>
      <c r="G211" s="26" t="e">
        <f>#REF!+G212</f>
        <v>#REF!</v>
      </c>
    </row>
    <row r="212" spans="1:9" s="16" customFormat="1" ht="29.25" customHeight="1">
      <c r="A212" s="20">
        <v>204</v>
      </c>
      <c r="B212" s="2">
        <v>503</v>
      </c>
      <c r="C212" s="3" t="s">
        <v>204</v>
      </c>
      <c r="D212" s="3"/>
      <c r="E212" s="6" t="s">
        <v>205</v>
      </c>
      <c r="F212" s="26">
        <f>F213+F215+F217+F219+F221+F224+F226</f>
        <v>5857.013</v>
      </c>
      <c r="G212" s="26">
        <v>150</v>
      </c>
      <c r="H212" s="32"/>
      <c r="I212" s="32"/>
    </row>
    <row r="213" spans="1:9" s="16" customFormat="1" ht="16.5" customHeight="1">
      <c r="A213" s="20">
        <v>205</v>
      </c>
      <c r="B213" s="2">
        <v>503</v>
      </c>
      <c r="C213" s="3" t="s">
        <v>206</v>
      </c>
      <c r="D213" s="3"/>
      <c r="E213" s="6" t="s">
        <v>19</v>
      </c>
      <c r="F213" s="26">
        <f>F214</f>
        <v>2666.589</v>
      </c>
      <c r="G213" s="26"/>
      <c r="H213" s="32"/>
      <c r="I213" s="32"/>
    </row>
    <row r="214" spans="1:9" s="16" customFormat="1" ht="26.25" customHeight="1">
      <c r="A214" s="20">
        <v>206</v>
      </c>
      <c r="B214" s="4">
        <v>503</v>
      </c>
      <c r="C214" s="5" t="s">
        <v>206</v>
      </c>
      <c r="D214" s="5" t="s">
        <v>88</v>
      </c>
      <c r="E214" s="8" t="s">
        <v>100</v>
      </c>
      <c r="F214" s="29">
        <f>2141+140+300-300.011+210+140+22.6+12.7+0.3</f>
        <v>2666.589</v>
      </c>
      <c r="G214" s="26"/>
      <c r="H214" s="32"/>
      <c r="I214" s="32"/>
    </row>
    <row r="215" spans="1:9" s="15" customFormat="1" ht="48" customHeight="1">
      <c r="A215" s="20">
        <v>207</v>
      </c>
      <c r="B215" s="2">
        <v>503</v>
      </c>
      <c r="C215" s="3" t="s">
        <v>207</v>
      </c>
      <c r="D215" s="3"/>
      <c r="E215" s="6" t="s">
        <v>69</v>
      </c>
      <c r="F215" s="26">
        <f>F216</f>
        <v>115.4</v>
      </c>
      <c r="G215" s="29"/>
      <c r="H215" s="31"/>
      <c r="I215" s="31"/>
    </row>
    <row r="216" spans="1:9" s="15" customFormat="1" ht="27" customHeight="1">
      <c r="A216" s="20">
        <v>208</v>
      </c>
      <c r="B216" s="4">
        <v>503</v>
      </c>
      <c r="C216" s="5" t="s">
        <v>207</v>
      </c>
      <c r="D216" s="5" t="s">
        <v>88</v>
      </c>
      <c r="E216" s="8" t="s">
        <v>100</v>
      </c>
      <c r="F216" s="29">
        <f>181-36-29.6</f>
        <v>115.4</v>
      </c>
      <c r="G216" s="29"/>
      <c r="H216" s="31"/>
      <c r="I216" s="31"/>
    </row>
    <row r="217" spans="1:7" ht="12.75" customHeight="1">
      <c r="A217" s="20">
        <v>209</v>
      </c>
      <c r="B217" s="2">
        <v>503</v>
      </c>
      <c r="C217" s="3" t="s">
        <v>208</v>
      </c>
      <c r="D217" s="3"/>
      <c r="E217" s="6" t="s">
        <v>20</v>
      </c>
      <c r="F217" s="26">
        <f>F218</f>
        <v>373.03</v>
      </c>
      <c r="G217" s="26" t="e">
        <f>#REF!+G218</f>
        <v>#REF!</v>
      </c>
    </row>
    <row r="218" spans="1:7" ht="25.5" customHeight="1">
      <c r="A218" s="20">
        <v>210</v>
      </c>
      <c r="B218" s="4">
        <v>503</v>
      </c>
      <c r="C218" s="5" t="s">
        <v>208</v>
      </c>
      <c r="D218" s="5" t="s">
        <v>88</v>
      </c>
      <c r="E218" s="8" t="s">
        <v>100</v>
      </c>
      <c r="F218" s="29">
        <f>495-60-50+200-200-11.97</f>
        <v>373.03</v>
      </c>
      <c r="G218" s="29">
        <v>50</v>
      </c>
    </row>
    <row r="219" spans="1:7" ht="12" customHeight="1">
      <c r="A219" s="20">
        <v>211</v>
      </c>
      <c r="B219" s="2">
        <v>503</v>
      </c>
      <c r="C219" s="3" t="s">
        <v>209</v>
      </c>
      <c r="D219" s="3"/>
      <c r="E219" s="6" t="s">
        <v>212</v>
      </c>
      <c r="F219" s="26">
        <f>F220</f>
        <v>0</v>
      </c>
      <c r="G219" s="29"/>
    </row>
    <row r="220" spans="1:7" ht="25.5" customHeight="1">
      <c r="A220" s="20">
        <v>212</v>
      </c>
      <c r="B220" s="4">
        <v>503</v>
      </c>
      <c r="C220" s="5" t="s">
        <v>209</v>
      </c>
      <c r="D220" s="5" t="s">
        <v>88</v>
      </c>
      <c r="E220" s="8" t="s">
        <v>100</v>
      </c>
      <c r="F220" s="29">
        <f>10-10</f>
        <v>0</v>
      </c>
      <c r="G220" s="29"/>
    </row>
    <row r="221" spans="1:7" ht="13.5" customHeight="1">
      <c r="A221" s="20">
        <v>213</v>
      </c>
      <c r="B221" s="2">
        <v>503</v>
      </c>
      <c r="C221" s="3" t="s">
        <v>211</v>
      </c>
      <c r="D221" s="3"/>
      <c r="E221" s="6" t="s">
        <v>210</v>
      </c>
      <c r="F221" s="26">
        <f>F223+F222</f>
        <v>2701.9939999999997</v>
      </c>
      <c r="G221" s="26">
        <f>G223</f>
        <v>1490.3</v>
      </c>
    </row>
    <row r="222" spans="1:7" ht="13.5" customHeight="1">
      <c r="A222" s="20">
        <v>214</v>
      </c>
      <c r="B222" s="4">
        <v>503</v>
      </c>
      <c r="C222" s="5" t="s">
        <v>211</v>
      </c>
      <c r="D222" s="5" t="s">
        <v>56</v>
      </c>
      <c r="E222" s="8" t="s">
        <v>91</v>
      </c>
      <c r="F222" s="29">
        <f>15.9</f>
        <v>15.9</v>
      </c>
      <c r="G222" s="26"/>
    </row>
    <row r="223" spans="1:7" ht="24.75" customHeight="1">
      <c r="A223" s="20">
        <v>215</v>
      </c>
      <c r="B223" s="4">
        <v>503</v>
      </c>
      <c r="C223" s="5" t="s">
        <v>211</v>
      </c>
      <c r="D223" s="5" t="s">
        <v>88</v>
      </c>
      <c r="E223" s="8" t="s">
        <v>100</v>
      </c>
      <c r="F223" s="27">
        <f>2052+200-100+550+110-108.996-1.01-15.9</f>
        <v>2686.0939999999996</v>
      </c>
      <c r="G223" s="27">
        <v>1490.3</v>
      </c>
    </row>
    <row r="224" spans="1:9" s="16" customFormat="1" ht="15" customHeight="1">
      <c r="A224" s="20">
        <v>216</v>
      </c>
      <c r="B224" s="2">
        <v>503</v>
      </c>
      <c r="C224" s="3" t="s">
        <v>213</v>
      </c>
      <c r="D224" s="3"/>
      <c r="E224" s="6" t="s">
        <v>214</v>
      </c>
      <c r="F224" s="26">
        <f>F225</f>
        <v>0</v>
      </c>
      <c r="G224" s="26"/>
      <c r="H224" s="32"/>
      <c r="I224" s="32"/>
    </row>
    <row r="225" spans="1:7" ht="22.5" customHeight="1">
      <c r="A225" s="20">
        <v>217</v>
      </c>
      <c r="B225" s="4">
        <v>503</v>
      </c>
      <c r="C225" s="5" t="s">
        <v>213</v>
      </c>
      <c r="D225" s="5" t="s">
        <v>88</v>
      </c>
      <c r="E225" s="8" t="s">
        <v>100</v>
      </c>
      <c r="F225" s="27">
        <v>0</v>
      </c>
      <c r="G225" s="27"/>
    </row>
    <row r="226" spans="1:9" s="16" customFormat="1" ht="27.75" customHeight="1">
      <c r="A226" s="20">
        <v>218</v>
      </c>
      <c r="B226" s="2">
        <v>503</v>
      </c>
      <c r="C226" s="3" t="s">
        <v>215</v>
      </c>
      <c r="D226" s="3"/>
      <c r="E226" s="6" t="s">
        <v>337</v>
      </c>
      <c r="F226" s="26">
        <f>F227</f>
        <v>0</v>
      </c>
      <c r="G226" s="26"/>
      <c r="H226" s="32"/>
      <c r="I226" s="32"/>
    </row>
    <row r="227" spans="1:7" ht="24.75" customHeight="1">
      <c r="A227" s="20">
        <v>219</v>
      </c>
      <c r="B227" s="4">
        <v>503</v>
      </c>
      <c r="C227" s="5" t="s">
        <v>215</v>
      </c>
      <c r="D227" s="5" t="s">
        <v>88</v>
      </c>
      <c r="E227" s="8" t="s">
        <v>100</v>
      </c>
      <c r="F227" s="27">
        <f>250-100-150</f>
        <v>0</v>
      </c>
      <c r="G227" s="27"/>
    </row>
    <row r="228" spans="1:7" ht="12.75" customHeight="1">
      <c r="A228" s="20">
        <v>220</v>
      </c>
      <c r="B228" s="2">
        <v>505</v>
      </c>
      <c r="C228" s="3"/>
      <c r="D228" s="3"/>
      <c r="E228" s="6" t="s">
        <v>71</v>
      </c>
      <c r="F228" s="26">
        <f>F229</f>
        <v>50</v>
      </c>
      <c r="G228" s="27"/>
    </row>
    <row r="229" spans="1:7" ht="28.5" customHeight="1">
      <c r="A229" s="20">
        <v>221</v>
      </c>
      <c r="B229" s="2">
        <v>505</v>
      </c>
      <c r="C229" s="3" t="s">
        <v>93</v>
      </c>
      <c r="D229" s="3"/>
      <c r="E229" s="6" t="s">
        <v>94</v>
      </c>
      <c r="F229" s="26">
        <f>F230</f>
        <v>50</v>
      </c>
      <c r="G229" s="27"/>
    </row>
    <row r="230" spans="1:7" ht="38.25" customHeight="1">
      <c r="A230" s="20">
        <v>222</v>
      </c>
      <c r="B230" s="2">
        <v>505</v>
      </c>
      <c r="C230" s="3" t="s">
        <v>218</v>
      </c>
      <c r="D230" s="3"/>
      <c r="E230" s="6" t="s">
        <v>216</v>
      </c>
      <c r="F230" s="26">
        <f>F231</f>
        <v>50</v>
      </c>
      <c r="G230" s="27"/>
    </row>
    <row r="231" spans="1:7" ht="24" customHeight="1">
      <c r="A231" s="20">
        <v>223</v>
      </c>
      <c r="B231" s="2">
        <v>505</v>
      </c>
      <c r="C231" s="3" t="s">
        <v>218</v>
      </c>
      <c r="D231" s="3"/>
      <c r="E231" s="6" t="s">
        <v>217</v>
      </c>
      <c r="F231" s="26">
        <f>F232</f>
        <v>50</v>
      </c>
      <c r="G231" s="27"/>
    </row>
    <row r="232" spans="1:7" ht="26.25" customHeight="1">
      <c r="A232" s="20">
        <v>224</v>
      </c>
      <c r="B232" s="4">
        <v>505</v>
      </c>
      <c r="C232" s="5" t="s">
        <v>218</v>
      </c>
      <c r="D232" s="5" t="s">
        <v>88</v>
      </c>
      <c r="E232" s="8" t="s">
        <v>100</v>
      </c>
      <c r="F232" s="27">
        <f>100-50</f>
        <v>50</v>
      </c>
      <c r="G232" s="27"/>
    </row>
    <row r="233" spans="1:7" ht="15.75" customHeight="1">
      <c r="A233" s="20">
        <v>225</v>
      </c>
      <c r="B233" s="2">
        <v>600</v>
      </c>
      <c r="C233" s="3"/>
      <c r="D233" s="3"/>
      <c r="E233" s="23" t="s">
        <v>21</v>
      </c>
      <c r="F233" s="26">
        <f>F234</f>
        <v>444.2</v>
      </c>
      <c r="G233" s="26" t="e">
        <f>G234</f>
        <v>#REF!</v>
      </c>
    </row>
    <row r="234" spans="1:7" ht="25.5" customHeight="1">
      <c r="A234" s="20">
        <v>226</v>
      </c>
      <c r="B234" s="2">
        <v>603</v>
      </c>
      <c r="C234" s="3"/>
      <c r="D234" s="3"/>
      <c r="E234" s="6" t="s">
        <v>22</v>
      </c>
      <c r="F234" s="26">
        <f>F235</f>
        <v>444.2</v>
      </c>
      <c r="G234" s="26" t="e">
        <f>G235+#REF!+#REF!</f>
        <v>#REF!</v>
      </c>
    </row>
    <row r="235" spans="1:7" ht="25.5" customHeight="1">
      <c r="A235" s="20">
        <v>227</v>
      </c>
      <c r="B235" s="2">
        <v>603</v>
      </c>
      <c r="C235" s="3" t="s">
        <v>93</v>
      </c>
      <c r="D235" s="3"/>
      <c r="E235" s="6" t="s">
        <v>94</v>
      </c>
      <c r="F235" s="26">
        <f>F236</f>
        <v>444.2</v>
      </c>
      <c r="G235" s="26">
        <f>G236</f>
        <v>581</v>
      </c>
    </row>
    <row r="236" spans="1:7" ht="29.25" customHeight="1">
      <c r="A236" s="20">
        <v>228</v>
      </c>
      <c r="B236" s="2">
        <v>603</v>
      </c>
      <c r="C236" s="3" t="s">
        <v>220</v>
      </c>
      <c r="D236" s="3"/>
      <c r="E236" s="6" t="s">
        <v>219</v>
      </c>
      <c r="F236" s="26">
        <f>F237+F242+F244</f>
        <v>444.2</v>
      </c>
      <c r="G236" s="26">
        <f>G237</f>
        <v>581</v>
      </c>
    </row>
    <row r="237" spans="1:7" ht="26.25" customHeight="1">
      <c r="A237" s="20">
        <v>229</v>
      </c>
      <c r="B237" s="2">
        <v>603</v>
      </c>
      <c r="C237" s="3" t="s">
        <v>221</v>
      </c>
      <c r="D237" s="5"/>
      <c r="E237" s="6" t="s">
        <v>326</v>
      </c>
      <c r="F237" s="27">
        <f>F238+F240</f>
        <v>300</v>
      </c>
      <c r="G237" s="27">
        <v>581</v>
      </c>
    </row>
    <row r="238" spans="1:9" s="16" customFormat="1" ht="27" customHeight="1">
      <c r="A238" s="20">
        <v>230</v>
      </c>
      <c r="B238" s="2">
        <v>603</v>
      </c>
      <c r="C238" s="3" t="s">
        <v>222</v>
      </c>
      <c r="D238" s="3"/>
      <c r="E238" s="6" t="s">
        <v>223</v>
      </c>
      <c r="F238" s="26">
        <f>F239</f>
        <v>300</v>
      </c>
      <c r="G238" s="26"/>
      <c r="H238" s="32"/>
      <c r="I238" s="32"/>
    </row>
    <row r="239" spans="1:7" ht="24" customHeight="1">
      <c r="A239" s="20">
        <v>231</v>
      </c>
      <c r="B239" s="4">
        <v>603</v>
      </c>
      <c r="C239" s="5" t="s">
        <v>222</v>
      </c>
      <c r="D239" s="5" t="s">
        <v>88</v>
      </c>
      <c r="E239" s="8" t="s">
        <v>100</v>
      </c>
      <c r="F239" s="27">
        <v>300</v>
      </c>
      <c r="G239" s="27"/>
    </row>
    <row r="240" spans="1:7" ht="34.5" customHeight="1">
      <c r="A240" s="20">
        <v>232</v>
      </c>
      <c r="B240" s="2">
        <v>603</v>
      </c>
      <c r="C240" s="3" t="s">
        <v>227</v>
      </c>
      <c r="D240" s="5"/>
      <c r="E240" s="6" t="s">
        <v>225</v>
      </c>
      <c r="F240" s="26">
        <f>F241</f>
        <v>0</v>
      </c>
      <c r="G240" s="27"/>
    </row>
    <row r="241" spans="1:7" ht="24.75" customHeight="1">
      <c r="A241" s="20">
        <v>233</v>
      </c>
      <c r="B241" s="4">
        <v>603</v>
      </c>
      <c r="C241" s="5" t="s">
        <v>227</v>
      </c>
      <c r="D241" s="5" t="s">
        <v>88</v>
      </c>
      <c r="E241" s="8" t="s">
        <v>100</v>
      </c>
      <c r="F241" s="27">
        <f>140-140</f>
        <v>0</v>
      </c>
      <c r="G241" s="27"/>
    </row>
    <row r="242" spans="1:7" ht="42" customHeight="1">
      <c r="A242" s="20">
        <v>234</v>
      </c>
      <c r="B242" s="2">
        <v>603</v>
      </c>
      <c r="C242" s="3" t="s">
        <v>228</v>
      </c>
      <c r="D242" s="5"/>
      <c r="E242" s="6" t="s">
        <v>226</v>
      </c>
      <c r="F242" s="26">
        <f>F243</f>
        <v>144.2</v>
      </c>
      <c r="G242" s="27"/>
    </row>
    <row r="243" spans="1:7" ht="26.25" customHeight="1">
      <c r="A243" s="20">
        <v>235</v>
      </c>
      <c r="B243" s="4">
        <v>603</v>
      </c>
      <c r="C243" s="5" t="s">
        <v>228</v>
      </c>
      <c r="D243" s="5" t="s">
        <v>88</v>
      </c>
      <c r="E243" s="8" t="s">
        <v>100</v>
      </c>
      <c r="F243" s="27">
        <f>588.6-86-188.6-20-40-80-40-20+15+15.2</f>
        <v>144.2</v>
      </c>
      <c r="G243" s="27"/>
    </row>
    <row r="244" spans="1:7" ht="89.25" customHeight="1">
      <c r="A244" s="20">
        <v>236</v>
      </c>
      <c r="B244" s="2">
        <v>603</v>
      </c>
      <c r="C244" s="3" t="s">
        <v>230</v>
      </c>
      <c r="D244" s="3"/>
      <c r="E244" s="6" t="s">
        <v>229</v>
      </c>
      <c r="F244" s="26">
        <f>F245</f>
        <v>0</v>
      </c>
      <c r="G244" s="27"/>
    </row>
    <row r="245" spans="1:7" ht="24.75" customHeight="1">
      <c r="A245" s="20">
        <v>237</v>
      </c>
      <c r="B245" s="4">
        <v>603</v>
      </c>
      <c r="C245" s="5" t="s">
        <v>230</v>
      </c>
      <c r="D245" s="5" t="s">
        <v>88</v>
      </c>
      <c r="E245" s="8" t="s">
        <v>100</v>
      </c>
      <c r="F245" s="27">
        <f>240-240</f>
        <v>0</v>
      </c>
      <c r="G245" s="27"/>
    </row>
    <row r="246" spans="1:8" ht="15.75" customHeight="1">
      <c r="A246" s="20">
        <v>238</v>
      </c>
      <c r="B246" s="2">
        <v>700</v>
      </c>
      <c r="C246" s="3"/>
      <c r="D246" s="3"/>
      <c r="E246" s="23" t="s">
        <v>23</v>
      </c>
      <c r="F246" s="26">
        <f>F247+F263+F285+F298</f>
        <v>105244.09000000001</v>
      </c>
      <c r="G246" s="26" t="e">
        <f>G247+G263+G285+G298</f>
        <v>#REF!</v>
      </c>
      <c r="H246" s="35"/>
    </row>
    <row r="247" spans="1:7" ht="12.75" customHeight="1">
      <c r="A247" s="20">
        <v>239</v>
      </c>
      <c r="B247" s="2">
        <v>701</v>
      </c>
      <c r="C247" s="3"/>
      <c r="D247" s="3"/>
      <c r="E247" s="6" t="s">
        <v>24</v>
      </c>
      <c r="F247" s="26">
        <f>F248</f>
        <v>30033.845</v>
      </c>
      <c r="G247" s="26" t="e">
        <f>G250+#REF!+#REF!+#REF!+#REF!+#REF!</f>
        <v>#REF!</v>
      </c>
    </row>
    <row r="248" spans="1:7" ht="30" customHeight="1">
      <c r="A248" s="20">
        <v>240</v>
      </c>
      <c r="B248" s="2">
        <v>701</v>
      </c>
      <c r="C248" s="3" t="s">
        <v>93</v>
      </c>
      <c r="D248" s="3"/>
      <c r="E248" s="6" t="s">
        <v>94</v>
      </c>
      <c r="F248" s="26">
        <f>F249</f>
        <v>30033.845</v>
      </c>
      <c r="G248" s="26"/>
    </row>
    <row r="249" spans="1:7" ht="27" customHeight="1">
      <c r="A249" s="20">
        <v>241</v>
      </c>
      <c r="B249" s="2">
        <v>701</v>
      </c>
      <c r="C249" s="3" t="s">
        <v>237</v>
      </c>
      <c r="D249" s="5"/>
      <c r="E249" s="6" t="s">
        <v>269</v>
      </c>
      <c r="F249" s="26">
        <f>F250+F258+F256</f>
        <v>30033.845</v>
      </c>
      <c r="G249" s="26"/>
    </row>
    <row r="250" spans="1:7" ht="25.5" customHeight="1">
      <c r="A250" s="20">
        <v>242</v>
      </c>
      <c r="B250" s="2">
        <v>701</v>
      </c>
      <c r="C250" s="3" t="s">
        <v>231</v>
      </c>
      <c r="D250" s="3"/>
      <c r="E250" s="6" t="s">
        <v>232</v>
      </c>
      <c r="F250" s="26">
        <f>F251+F254</f>
        <v>19534.114</v>
      </c>
      <c r="G250" s="26">
        <f>G251</f>
        <v>81276</v>
      </c>
    </row>
    <row r="251" spans="1:7" ht="42.75" customHeight="1">
      <c r="A251" s="20">
        <v>243</v>
      </c>
      <c r="B251" s="2">
        <v>701</v>
      </c>
      <c r="C251" s="3" t="s">
        <v>251</v>
      </c>
      <c r="D251" s="3"/>
      <c r="E251" s="6" t="s">
        <v>233</v>
      </c>
      <c r="F251" s="26">
        <f>F253+F252</f>
        <v>19534.114</v>
      </c>
      <c r="G251" s="26">
        <f>G253</f>
        <v>81276</v>
      </c>
    </row>
    <row r="252" spans="1:7" ht="18" customHeight="1">
      <c r="A252" s="20">
        <v>244</v>
      </c>
      <c r="B252" s="4">
        <v>701</v>
      </c>
      <c r="C252" s="5" t="s">
        <v>251</v>
      </c>
      <c r="D252" s="5" t="s">
        <v>50</v>
      </c>
      <c r="E252" s="8" t="s">
        <v>51</v>
      </c>
      <c r="F252" s="29">
        <f>1679.6+520.8+631.627+2015.065+4307.164</f>
        <v>9154.256</v>
      </c>
      <c r="G252" s="26"/>
    </row>
    <row r="253" spans="1:7" ht="30" customHeight="1">
      <c r="A253" s="20">
        <v>245</v>
      </c>
      <c r="B253" s="4">
        <v>701</v>
      </c>
      <c r="C253" s="5" t="s">
        <v>251</v>
      </c>
      <c r="D253" s="5" t="s">
        <v>88</v>
      </c>
      <c r="E253" s="8" t="s">
        <v>100</v>
      </c>
      <c r="F253" s="29">
        <f>14371.9-2000+7.958-2000</f>
        <v>10379.858</v>
      </c>
      <c r="G253" s="27">
        <v>81276</v>
      </c>
    </row>
    <row r="254" spans="1:7" ht="53.25" customHeight="1">
      <c r="A254" s="20">
        <v>246</v>
      </c>
      <c r="B254" s="2">
        <v>701</v>
      </c>
      <c r="C254" s="3" t="s">
        <v>332</v>
      </c>
      <c r="D254" s="5"/>
      <c r="E254" s="6" t="s">
        <v>333</v>
      </c>
      <c r="F254" s="26">
        <f>F255</f>
        <v>-9.237055564881302E-14</v>
      </c>
      <c r="G254" s="27"/>
    </row>
    <row r="255" spans="1:7" ht="30" customHeight="1">
      <c r="A255" s="20">
        <v>247</v>
      </c>
      <c r="B255" s="4">
        <v>701</v>
      </c>
      <c r="C255" s="5" t="s">
        <v>332</v>
      </c>
      <c r="D255" s="5" t="s">
        <v>88</v>
      </c>
      <c r="E255" s="8" t="s">
        <v>100</v>
      </c>
      <c r="F255" s="29">
        <f>1768.1-1716-52.1</f>
        <v>-9.237055564881302E-14</v>
      </c>
      <c r="G255" s="27"/>
    </row>
    <row r="256" spans="1:7" ht="30" customHeight="1">
      <c r="A256" s="20">
        <v>248</v>
      </c>
      <c r="B256" s="4">
        <v>701</v>
      </c>
      <c r="C256" s="3" t="s">
        <v>348</v>
      </c>
      <c r="D256" s="3"/>
      <c r="E256" s="6" t="s">
        <v>349</v>
      </c>
      <c r="F256" s="26">
        <f>F257</f>
        <v>172.731</v>
      </c>
      <c r="G256" s="27"/>
    </row>
    <row r="257" spans="1:7" ht="30" customHeight="1">
      <c r="A257" s="20">
        <v>249</v>
      </c>
      <c r="B257" s="4">
        <v>701</v>
      </c>
      <c r="C257" s="5" t="s">
        <v>348</v>
      </c>
      <c r="D257" s="5" t="s">
        <v>88</v>
      </c>
      <c r="E257" s="8" t="s">
        <v>100</v>
      </c>
      <c r="F257" s="29">
        <v>172.731</v>
      </c>
      <c r="G257" s="27"/>
    </row>
    <row r="258" spans="1:7" ht="57.75" customHeight="1">
      <c r="A258" s="20">
        <v>250</v>
      </c>
      <c r="B258" s="2">
        <v>701</v>
      </c>
      <c r="C258" s="3" t="s">
        <v>238</v>
      </c>
      <c r="D258" s="5"/>
      <c r="E258" s="6" t="s">
        <v>234</v>
      </c>
      <c r="F258" s="26">
        <f>F259+F261</f>
        <v>10327</v>
      </c>
      <c r="G258" s="27"/>
    </row>
    <row r="259" spans="1:7" ht="70.5" customHeight="1">
      <c r="A259" s="20">
        <v>251</v>
      </c>
      <c r="B259" s="2">
        <v>701</v>
      </c>
      <c r="C259" s="3" t="s">
        <v>241</v>
      </c>
      <c r="D259" s="5"/>
      <c r="E259" s="6" t="s">
        <v>235</v>
      </c>
      <c r="F259" s="26">
        <f>F260</f>
        <v>10084</v>
      </c>
      <c r="G259" s="27"/>
    </row>
    <row r="260" spans="1:7" ht="15.75" customHeight="1">
      <c r="A260" s="20">
        <v>252</v>
      </c>
      <c r="B260" s="4">
        <v>701</v>
      </c>
      <c r="C260" s="5" t="s">
        <v>241</v>
      </c>
      <c r="D260" s="5" t="s">
        <v>50</v>
      </c>
      <c r="E260" s="8" t="s">
        <v>51</v>
      </c>
      <c r="F260" s="29">
        <f>9476+608</f>
        <v>10084</v>
      </c>
      <c r="G260" s="27"/>
    </row>
    <row r="261" spans="1:7" ht="69.75" customHeight="1">
      <c r="A261" s="20">
        <v>253</v>
      </c>
      <c r="B261" s="2">
        <v>701</v>
      </c>
      <c r="C261" s="3" t="s">
        <v>242</v>
      </c>
      <c r="D261" s="5"/>
      <c r="E261" s="6" t="s">
        <v>236</v>
      </c>
      <c r="F261" s="26">
        <f>F262</f>
        <v>243</v>
      </c>
      <c r="G261" s="27"/>
    </row>
    <row r="262" spans="1:7" ht="27" customHeight="1">
      <c r="A262" s="20">
        <v>254</v>
      </c>
      <c r="B262" s="4">
        <v>701</v>
      </c>
      <c r="C262" s="5" t="s">
        <v>242</v>
      </c>
      <c r="D262" s="5" t="s">
        <v>88</v>
      </c>
      <c r="E262" s="8" t="s">
        <v>100</v>
      </c>
      <c r="F262" s="29">
        <v>243</v>
      </c>
      <c r="G262" s="27"/>
    </row>
    <row r="263" spans="1:7" ht="12.75" customHeight="1">
      <c r="A263" s="20">
        <v>255</v>
      </c>
      <c r="B263" s="2">
        <v>702</v>
      </c>
      <c r="C263" s="3"/>
      <c r="D263" s="3"/>
      <c r="E263" s="6" t="s">
        <v>25</v>
      </c>
      <c r="F263" s="26">
        <f>F264</f>
        <v>72411.346</v>
      </c>
      <c r="G263" s="26" t="e">
        <f>G264+G277+#REF!+#REF!+#REF!+#REF!+#REF!+#REF!+#REF!+#REF!</f>
        <v>#REF!</v>
      </c>
    </row>
    <row r="264" spans="1:7" ht="25.5" customHeight="1">
      <c r="A264" s="20">
        <v>256</v>
      </c>
      <c r="B264" s="2">
        <v>702</v>
      </c>
      <c r="C264" s="3" t="s">
        <v>93</v>
      </c>
      <c r="D264" s="3"/>
      <c r="E264" s="6" t="s">
        <v>94</v>
      </c>
      <c r="F264" s="26">
        <f>F265</f>
        <v>72411.346</v>
      </c>
      <c r="G264" s="26" t="e">
        <f>G265</f>
        <v>#REF!</v>
      </c>
    </row>
    <row r="265" spans="1:7" ht="33" customHeight="1">
      <c r="A265" s="20">
        <v>257</v>
      </c>
      <c r="B265" s="2">
        <v>702</v>
      </c>
      <c r="C265" s="3" t="s">
        <v>237</v>
      </c>
      <c r="D265" s="3"/>
      <c r="E265" s="6" t="s">
        <v>269</v>
      </c>
      <c r="F265" s="26">
        <f>F266+F272+F276+F281+F283</f>
        <v>72411.346</v>
      </c>
      <c r="G265" s="26" t="e">
        <f>#REF!</f>
        <v>#REF!</v>
      </c>
    </row>
    <row r="266" spans="1:7" ht="33" customHeight="1">
      <c r="A266" s="20">
        <v>258</v>
      </c>
      <c r="B266" s="2">
        <v>702</v>
      </c>
      <c r="C266" s="3" t="s">
        <v>240</v>
      </c>
      <c r="D266" s="3"/>
      <c r="E266" s="6" t="s">
        <v>239</v>
      </c>
      <c r="F266" s="26">
        <f>F267+F270</f>
        <v>32275.346</v>
      </c>
      <c r="G266" s="26"/>
    </row>
    <row r="267" spans="1:9" s="16" customFormat="1" ht="38.25" customHeight="1">
      <c r="A267" s="20">
        <v>259</v>
      </c>
      <c r="B267" s="2">
        <v>702</v>
      </c>
      <c r="C267" s="3" t="s">
        <v>252</v>
      </c>
      <c r="D267" s="3"/>
      <c r="E267" s="6" t="s">
        <v>243</v>
      </c>
      <c r="F267" s="26">
        <f>F269+F268</f>
        <v>31442.346</v>
      </c>
      <c r="G267" s="26"/>
      <c r="H267" s="32"/>
      <c r="I267" s="32"/>
    </row>
    <row r="268" spans="1:9" s="16" customFormat="1" ht="18" customHeight="1">
      <c r="A268" s="20">
        <v>260</v>
      </c>
      <c r="B268" s="4">
        <v>702</v>
      </c>
      <c r="C268" s="5" t="s">
        <v>252</v>
      </c>
      <c r="D268" s="5" t="s">
        <v>50</v>
      </c>
      <c r="E268" s="8" t="s">
        <v>51</v>
      </c>
      <c r="F268" s="29">
        <f>1193.5+2010.6+506.2+5.4+985.5+204.3+371.591+815.431+200.365+1177.951+2584.925+674.159+35+5580.067+2506.475+1331.382</f>
        <v>20182.846</v>
      </c>
      <c r="G268" s="26"/>
      <c r="H268" s="32"/>
      <c r="I268" s="32"/>
    </row>
    <row r="269" spans="1:7" ht="25.5" customHeight="1">
      <c r="A269" s="20">
        <v>261</v>
      </c>
      <c r="B269" s="4">
        <v>702</v>
      </c>
      <c r="C269" s="5" t="s">
        <v>252</v>
      </c>
      <c r="D269" s="5" t="s">
        <v>88</v>
      </c>
      <c r="E269" s="8" t="s">
        <v>100</v>
      </c>
      <c r="F269" s="29">
        <f>12074.7-1700-400+667.5+617.3</f>
        <v>11259.5</v>
      </c>
      <c r="G269" s="26"/>
    </row>
    <row r="270" spans="1:7" ht="54" customHeight="1">
      <c r="A270" s="20">
        <v>262</v>
      </c>
      <c r="B270" s="2">
        <v>702</v>
      </c>
      <c r="C270" s="3" t="s">
        <v>334</v>
      </c>
      <c r="D270" s="5"/>
      <c r="E270" s="6" t="s">
        <v>333</v>
      </c>
      <c r="F270" s="26">
        <f>F271</f>
        <v>833</v>
      </c>
      <c r="G270" s="26"/>
    </row>
    <row r="271" spans="1:7" ht="25.5" customHeight="1">
      <c r="A271" s="20">
        <v>263</v>
      </c>
      <c r="B271" s="4">
        <v>702</v>
      </c>
      <c r="C271" s="5" t="s">
        <v>334</v>
      </c>
      <c r="D271" s="5" t="s">
        <v>88</v>
      </c>
      <c r="E271" s="8" t="s">
        <v>100</v>
      </c>
      <c r="F271" s="29">
        <f>500+333</f>
        <v>833</v>
      </c>
      <c r="G271" s="26"/>
    </row>
    <row r="272" spans="1:9" s="16" customFormat="1" ht="29.25" customHeight="1">
      <c r="A272" s="20">
        <v>264</v>
      </c>
      <c r="B272" s="2">
        <v>702</v>
      </c>
      <c r="C272" s="3" t="s">
        <v>253</v>
      </c>
      <c r="D272" s="3"/>
      <c r="E272" s="6" t="s">
        <v>255</v>
      </c>
      <c r="F272" s="26">
        <f>F273</f>
        <v>5575</v>
      </c>
      <c r="G272" s="26"/>
      <c r="H272" s="32"/>
      <c r="I272" s="32"/>
    </row>
    <row r="273" spans="1:9" s="16" customFormat="1" ht="39.75" customHeight="1">
      <c r="A273" s="20">
        <v>265</v>
      </c>
      <c r="B273" s="2">
        <v>702</v>
      </c>
      <c r="C273" s="3" t="s">
        <v>254</v>
      </c>
      <c r="D273" s="3"/>
      <c r="E273" s="6" t="s">
        <v>257</v>
      </c>
      <c r="F273" s="26">
        <f>F274+F275</f>
        <v>5575</v>
      </c>
      <c r="G273" s="26"/>
      <c r="H273" s="32"/>
      <c r="I273" s="32"/>
    </row>
    <row r="274" spans="1:7" ht="14.25" customHeight="1">
      <c r="A274" s="20">
        <v>266</v>
      </c>
      <c r="B274" s="4">
        <v>702</v>
      </c>
      <c r="C274" s="5" t="s">
        <v>254</v>
      </c>
      <c r="D274" s="5" t="s">
        <v>50</v>
      </c>
      <c r="E274" s="8" t="s">
        <v>51</v>
      </c>
      <c r="F274" s="29">
        <f>4638+175+237</f>
        <v>5050</v>
      </c>
      <c r="G274" s="26"/>
    </row>
    <row r="275" spans="1:7" ht="25.5" customHeight="1">
      <c r="A275" s="20">
        <v>267</v>
      </c>
      <c r="B275" s="4">
        <v>702</v>
      </c>
      <c r="C275" s="5" t="s">
        <v>254</v>
      </c>
      <c r="D275" s="5" t="s">
        <v>88</v>
      </c>
      <c r="E275" s="8" t="s">
        <v>100</v>
      </c>
      <c r="F275" s="29">
        <f>762-237</f>
        <v>525</v>
      </c>
      <c r="G275" s="26"/>
    </row>
    <row r="276" spans="1:7" ht="60.75" customHeight="1">
      <c r="A276" s="20">
        <v>268</v>
      </c>
      <c r="B276" s="2">
        <v>702</v>
      </c>
      <c r="C276" s="3" t="s">
        <v>247</v>
      </c>
      <c r="D276" s="5"/>
      <c r="E276" s="6" t="s">
        <v>244</v>
      </c>
      <c r="F276" s="26">
        <f>F277+F280</f>
        <v>31225</v>
      </c>
      <c r="G276" s="27"/>
    </row>
    <row r="277" spans="1:7" ht="71.25" customHeight="1">
      <c r="A277" s="20">
        <v>269</v>
      </c>
      <c r="B277" s="2">
        <v>702</v>
      </c>
      <c r="C277" s="3" t="s">
        <v>248</v>
      </c>
      <c r="D277" s="3"/>
      <c r="E277" s="6" t="s">
        <v>245</v>
      </c>
      <c r="F277" s="26">
        <f>F278</f>
        <v>30130</v>
      </c>
      <c r="G277" s="26">
        <f>G278</f>
        <v>21165</v>
      </c>
    </row>
    <row r="278" spans="1:7" ht="12.75" customHeight="1">
      <c r="A278" s="20">
        <v>270</v>
      </c>
      <c r="B278" s="4">
        <v>702</v>
      </c>
      <c r="C278" s="5" t="s">
        <v>248</v>
      </c>
      <c r="D278" s="5" t="s">
        <v>50</v>
      </c>
      <c r="E278" s="8" t="s">
        <v>51</v>
      </c>
      <c r="F278" s="29">
        <f>29262+868</f>
        <v>30130</v>
      </c>
      <c r="G278" s="26">
        <f>G282</f>
        <v>21165</v>
      </c>
    </row>
    <row r="279" spans="1:11" s="15" customFormat="1" ht="68.25" customHeight="1">
      <c r="A279" s="20">
        <v>271</v>
      </c>
      <c r="B279" s="2">
        <v>702</v>
      </c>
      <c r="C279" s="3" t="s">
        <v>249</v>
      </c>
      <c r="D279" s="5"/>
      <c r="E279" s="6" t="s">
        <v>236</v>
      </c>
      <c r="F279" s="26">
        <f>F280</f>
        <v>1095</v>
      </c>
      <c r="G279" s="29"/>
      <c r="H279" s="55">
        <v>4401</v>
      </c>
      <c r="I279" s="55"/>
      <c r="J279" s="56">
        <f>F279-H279</f>
        <v>-3306</v>
      </c>
      <c r="K279" s="15" t="s">
        <v>70</v>
      </c>
    </row>
    <row r="280" spans="1:10" s="15" customFormat="1" ht="26.25" customHeight="1">
      <c r="A280" s="20">
        <v>272</v>
      </c>
      <c r="B280" s="4">
        <v>702</v>
      </c>
      <c r="C280" s="5" t="s">
        <v>249</v>
      </c>
      <c r="D280" s="5" t="s">
        <v>88</v>
      </c>
      <c r="E280" s="8" t="s">
        <v>100</v>
      </c>
      <c r="F280" s="29">
        <v>1095</v>
      </c>
      <c r="G280" s="29"/>
      <c r="H280" s="55"/>
      <c r="I280" s="55"/>
      <c r="J280" s="56"/>
    </row>
    <row r="281" spans="1:10" s="15" customFormat="1" ht="26.25" customHeight="1">
      <c r="A281" s="20">
        <v>273</v>
      </c>
      <c r="B281" s="2">
        <v>702</v>
      </c>
      <c r="C281" s="3" t="s">
        <v>250</v>
      </c>
      <c r="D281" s="5"/>
      <c r="E281" s="6" t="s">
        <v>246</v>
      </c>
      <c r="F281" s="26">
        <f>F282</f>
        <v>2503</v>
      </c>
      <c r="G281" s="29"/>
      <c r="H281" s="55"/>
      <c r="I281" s="55"/>
      <c r="J281" s="56"/>
    </row>
    <row r="282" spans="1:7" ht="24" customHeight="1">
      <c r="A282" s="20">
        <v>274</v>
      </c>
      <c r="B282" s="4">
        <v>702</v>
      </c>
      <c r="C282" s="5" t="s">
        <v>250</v>
      </c>
      <c r="D282" s="5" t="s">
        <v>88</v>
      </c>
      <c r="E282" s="8" t="s">
        <v>100</v>
      </c>
      <c r="F282" s="27">
        <f>2421+148-66</f>
        <v>2503</v>
      </c>
      <c r="G282" s="27">
        <v>21165</v>
      </c>
    </row>
    <row r="283" spans="1:9" s="16" customFormat="1" ht="95.25" customHeight="1">
      <c r="A283" s="20">
        <v>275</v>
      </c>
      <c r="B283" s="2">
        <v>702</v>
      </c>
      <c r="C283" s="3" t="s">
        <v>342</v>
      </c>
      <c r="D283" s="3"/>
      <c r="E283" s="6" t="s">
        <v>343</v>
      </c>
      <c r="F283" s="26">
        <f>F284</f>
        <v>833</v>
      </c>
      <c r="G283" s="26"/>
      <c r="H283" s="32"/>
      <c r="I283" s="32"/>
    </row>
    <row r="284" spans="1:7" ht="24" customHeight="1">
      <c r="A284" s="20">
        <v>276</v>
      </c>
      <c r="B284" s="4">
        <v>702</v>
      </c>
      <c r="C284" s="5" t="s">
        <v>342</v>
      </c>
      <c r="D284" s="5" t="s">
        <v>88</v>
      </c>
      <c r="E284" s="8" t="s">
        <v>100</v>
      </c>
      <c r="F284" s="27">
        <v>833</v>
      </c>
      <c r="G284" s="27"/>
    </row>
    <row r="285" spans="1:7" ht="12.75" customHeight="1">
      <c r="A285" s="20">
        <v>277</v>
      </c>
      <c r="B285" s="2">
        <v>707</v>
      </c>
      <c r="C285" s="3"/>
      <c r="D285" s="3"/>
      <c r="E285" s="6" t="s">
        <v>26</v>
      </c>
      <c r="F285" s="26">
        <f>F286+F293</f>
        <v>2499.581</v>
      </c>
      <c r="G285" s="26" t="e">
        <f>#REF!+G286+#REF!+#REF!+#REF!</f>
        <v>#REF!</v>
      </c>
    </row>
    <row r="286" spans="1:7" ht="30.75" customHeight="1">
      <c r="A286" s="20">
        <v>278</v>
      </c>
      <c r="B286" s="2">
        <v>707</v>
      </c>
      <c r="C286" s="3" t="s">
        <v>93</v>
      </c>
      <c r="D286" s="3"/>
      <c r="E286" s="6" t="s">
        <v>94</v>
      </c>
      <c r="F286" s="26">
        <f>F287</f>
        <v>2462.581</v>
      </c>
      <c r="G286" s="26" t="e">
        <f>#REF!+G289</f>
        <v>#REF!</v>
      </c>
    </row>
    <row r="287" spans="1:7" ht="28.5" customHeight="1">
      <c r="A287" s="20">
        <v>279</v>
      </c>
      <c r="B287" s="2">
        <v>707</v>
      </c>
      <c r="C287" s="3" t="s">
        <v>237</v>
      </c>
      <c r="D287" s="3"/>
      <c r="E287" s="6" t="s">
        <v>269</v>
      </c>
      <c r="F287" s="26">
        <f>F288+F291</f>
        <v>2462.581</v>
      </c>
      <c r="G287" s="26"/>
    </row>
    <row r="288" spans="1:7" ht="24" customHeight="1">
      <c r="A288" s="20">
        <v>280</v>
      </c>
      <c r="B288" s="2">
        <v>707</v>
      </c>
      <c r="C288" s="3" t="s">
        <v>253</v>
      </c>
      <c r="D288" s="3"/>
      <c r="E288" s="6" t="s">
        <v>255</v>
      </c>
      <c r="F288" s="26">
        <f>F289</f>
        <v>963.3810000000001</v>
      </c>
      <c r="G288" s="26"/>
    </row>
    <row r="289" spans="1:7" ht="27" customHeight="1">
      <c r="A289" s="20">
        <v>281</v>
      </c>
      <c r="B289" s="2">
        <v>707</v>
      </c>
      <c r="C289" s="3" t="s">
        <v>256</v>
      </c>
      <c r="D289" s="3"/>
      <c r="E289" s="6" t="s">
        <v>258</v>
      </c>
      <c r="F289" s="68">
        <f>F290</f>
        <v>963.3810000000001</v>
      </c>
      <c r="G289" s="36" t="e">
        <f>#REF!</f>
        <v>#REF!</v>
      </c>
    </row>
    <row r="290" spans="1:9" s="15" customFormat="1" ht="25.5">
      <c r="A290" s="20">
        <v>282</v>
      </c>
      <c r="B290" s="4">
        <v>707</v>
      </c>
      <c r="C290" s="5" t="s">
        <v>256</v>
      </c>
      <c r="D290" s="5" t="s">
        <v>88</v>
      </c>
      <c r="E290" s="8" t="s">
        <v>100</v>
      </c>
      <c r="F290" s="69">
        <f>513.9+16.458+168.536+264.487</f>
        <v>963.3810000000001</v>
      </c>
      <c r="G290" s="64"/>
      <c r="H290" s="31"/>
      <c r="I290" s="31"/>
    </row>
    <row r="291" spans="1:7" ht="12.75">
      <c r="A291" s="20">
        <v>283</v>
      </c>
      <c r="B291" s="2">
        <v>707</v>
      </c>
      <c r="C291" s="3" t="s">
        <v>259</v>
      </c>
      <c r="D291" s="3"/>
      <c r="E291" s="6" t="s">
        <v>260</v>
      </c>
      <c r="F291" s="68">
        <f>F292</f>
        <v>1499.2</v>
      </c>
      <c r="G291" s="36"/>
    </row>
    <row r="292" spans="1:9" s="15" customFormat="1" ht="25.5">
      <c r="A292" s="20">
        <v>284</v>
      </c>
      <c r="B292" s="4">
        <v>707</v>
      </c>
      <c r="C292" s="5" t="s">
        <v>259</v>
      </c>
      <c r="D292" s="5" t="s">
        <v>88</v>
      </c>
      <c r="E292" s="8" t="s">
        <v>100</v>
      </c>
      <c r="F292" s="69">
        <v>1499.2</v>
      </c>
      <c r="G292" s="64"/>
      <c r="H292" s="31"/>
      <c r="I292" s="31"/>
    </row>
    <row r="293" spans="1:9" s="16" customFormat="1" ht="25.5">
      <c r="A293" s="20">
        <v>285</v>
      </c>
      <c r="B293" s="2">
        <v>707</v>
      </c>
      <c r="C293" s="3" t="s">
        <v>93</v>
      </c>
      <c r="D293" s="3"/>
      <c r="E293" s="6" t="s">
        <v>94</v>
      </c>
      <c r="F293" s="68">
        <f>F294</f>
        <v>37</v>
      </c>
      <c r="G293" s="36"/>
      <c r="H293" s="32"/>
      <c r="I293" s="32"/>
    </row>
    <row r="294" spans="1:9" s="15" customFormat="1" ht="51">
      <c r="A294" s="20">
        <v>286</v>
      </c>
      <c r="B294" s="2">
        <v>707</v>
      </c>
      <c r="C294" s="3" t="s">
        <v>304</v>
      </c>
      <c r="D294" s="3"/>
      <c r="E294" s="67" t="s">
        <v>268</v>
      </c>
      <c r="F294" s="68">
        <f>F295</f>
        <v>37</v>
      </c>
      <c r="G294" s="64"/>
      <c r="H294" s="31"/>
      <c r="I294" s="31"/>
    </row>
    <row r="295" spans="1:9" s="15" customFormat="1" ht="76.5">
      <c r="A295" s="20">
        <v>287</v>
      </c>
      <c r="B295" s="2">
        <v>707</v>
      </c>
      <c r="C295" s="3" t="s">
        <v>264</v>
      </c>
      <c r="D295" s="3"/>
      <c r="E295" s="67" t="s">
        <v>262</v>
      </c>
      <c r="F295" s="68">
        <f>F296</f>
        <v>37</v>
      </c>
      <c r="G295" s="64"/>
      <c r="H295" s="31"/>
      <c r="I295" s="31"/>
    </row>
    <row r="296" spans="1:9" s="16" customFormat="1" ht="38.25">
      <c r="A296" s="20">
        <v>288</v>
      </c>
      <c r="B296" s="2">
        <v>707</v>
      </c>
      <c r="C296" s="3" t="s">
        <v>264</v>
      </c>
      <c r="D296" s="3"/>
      <c r="E296" s="6" t="s">
        <v>263</v>
      </c>
      <c r="F296" s="68">
        <f>F297</f>
        <v>37</v>
      </c>
      <c r="G296" s="36"/>
      <c r="H296" s="32"/>
      <c r="I296" s="32"/>
    </row>
    <row r="297" spans="1:9" s="15" customFormat="1" ht="25.5">
      <c r="A297" s="20">
        <v>289</v>
      </c>
      <c r="B297" s="4">
        <v>707</v>
      </c>
      <c r="C297" s="5" t="s">
        <v>264</v>
      </c>
      <c r="D297" s="5" t="s">
        <v>88</v>
      </c>
      <c r="E297" s="8" t="s">
        <v>100</v>
      </c>
      <c r="F297" s="69">
        <f>87-50</f>
        <v>37</v>
      </c>
      <c r="G297" s="64"/>
      <c r="H297" s="31"/>
      <c r="I297" s="31"/>
    </row>
    <row r="298" spans="1:7" ht="12.75" customHeight="1">
      <c r="A298" s="20">
        <v>290</v>
      </c>
      <c r="B298" s="2">
        <v>709</v>
      </c>
      <c r="C298" s="21"/>
      <c r="D298" s="3"/>
      <c r="E298" s="6" t="s">
        <v>27</v>
      </c>
      <c r="F298" s="26">
        <f>F299</f>
        <v>299.318</v>
      </c>
      <c r="G298" s="26" t="e">
        <f>#REF!+G299+#REF!+#REF!</f>
        <v>#REF!</v>
      </c>
    </row>
    <row r="299" spans="1:7" ht="14.25" customHeight="1">
      <c r="A299" s="20">
        <v>291</v>
      </c>
      <c r="B299" s="2">
        <v>709</v>
      </c>
      <c r="C299" s="21" t="s">
        <v>74</v>
      </c>
      <c r="D299" s="21"/>
      <c r="E299" s="6" t="s">
        <v>73</v>
      </c>
      <c r="F299" s="26">
        <f>F300</f>
        <v>299.318</v>
      </c>
      <c r="G299" s="26" t="e">
        <f>G300</f>
        <v>#REF!</v>
      </c>
    </row>
    <row r="300" spans="1:7" ht="12.75" customHeight="1">
      <c r="A300" s="20">
        <v>292</v>
      </c>
      <c r="B300" s="2">
        <v>709</v>
      </c>
      <c r="C300" s="3" t="s">
        <v>265</v>
      </c>
      <c r="D300" s="3"/>
      <c r="E300" s="6" t="s">
        <v>266</v>
      </c>
      <c r="F300" s="26">
        <f>F301</f>
        <v>299.318</v>
      </c>
      <c r="G300" s="26" t="e">
        <f>#REF!</f>
        <v>#REF!</v>
      </c>
    </row>
    <row r="301" spans="1:7" ht="12.75" customHeight="1">
      <c r="A301" s="20">
        <v>293</v>
      </c>
      <c r="B301" s="4">
        <v>709</v>
      </c>
      <c r="C301" s="5" t="s">
        <v>265</v>
      </c>
      <c r="D301" s="5" t="s">
        <v>56</v>
      </c>
      <c r="E301" s="8" t="s">
        <v>91</v>
      </c>
      <c r="F301" s="41">
        <v>299.318</v>
      </c>
      <c r="G301" s="27"/>
    </row>
    <row r="302" spans="1:7" ht="15.75" customHeight="1">
      <c r="A302" s="20">
        <v>294</v>
      </c>
      <c r="B302" s="2">
        <v>800</v>
      </c>
      <c r="C302" s="3"/>
      <c r="D302" s="3"/>
      <c r="E302" s="23" t="s">
        <v>44</v>
      </c>
      <c r="F302" s="26">
        <f>F303</f>
        <v>23027.403000000002</v>
      </c>
      <c r="G302" s="26" t="e">
        <f>G303</f>
        <v>#REF!</v>
      </c>
    </row>
    <row r="303" spans="1:7" ht="12.75" customHeight="1">
      <c r="A303" s="20">
        <v>295</v>
      </c>
      <c r="B303" s="2">
        <v>801</v>
      </c>
      <c r="C303" s="3"/>
      <c r="D303" s="3"/>
      <c r="E303" s="6" t="s">
        <v>28</v>
      </c>
      <c r="F303" s="26">
        <f>F304</f>
        <v>23027.403000000002</v>
      </c>
      <c r="G303" s="26" t="e">
        <f>G306+G313+#REF!+#REF!+#REF!+#REF!+#REF!+#REF!+#REF!</f>
        <v>#REF!</v>
      </c>
    </row>
    <row r="304" spans="1:7" ht="27.75" customHeight="1">
      <c r="A304" s="20">
        <v>296</v>
      </c>
      <c r="B304" s="2">
        <v>801</v>
      </c>
      <c r="C304" s="3" t="s">
        <v>93</v>
      </c>
      <c r="D304" s="3"/>
      <c r="E304" s="6" t="s">
        <v>94</v>
      </c>
      <c r="F304" s="26">
        <f>F305</f>
        <v>23027.403000000002</v>
      </c>
      <c r="G304" s="26"/>
    </row>
    <row r="305" spans="1:9" s="15" customFormat="1" ht="29.25" customHeight="1">
      <c r="A305" s="20">
        <v>297</v>
      </c>
      <c r="B305" s="2">
        <v>801</v>
      </c>
      <c r="C305" s="3" t="s">
        <v>347</v>
      </c>
      <c r="D305" s="5"/>
      <c r="E305" s="6" t="s">
        <v>267</v>
      </c>
      <c r="F305" s="26">
        <f>F306+F309+F312+F315+F317+F319+F321+F323+F325+F327+F329</f>
        <v>23027.403000000002</v>
      </c>
      <c r="G305" s="29"/>
      <c r="H305" s="31"/>
      <c r="I305" s="31"/>
    </row>
    <row r="306" spans="1:7" ht="29.25" customHeight="1">
      <c r="A306" s="20">
        <v>298</v>
      </c>
      <c r="B306" s="2">
        <v>801</v>
      </c>
      <c r="C306" s="3" t="s">
        <v>273</v>
      </c>
      <c r="D306" s="3"/>
      <c r="E306" s="6" t="s">
        <v>270</v>
      </c>
      <c r="F306" s="26">
        <f>F307+F308</f>
        <v>15580.006000000001</v>
      </c>
      <c r="G306" s="26" t="e">
        <f>G307+#REF!</f>
        <v>#REF!</v>
      </c>
    </row>
    <row r="307" spans="1:9" s="15" customFormat="1" ht="12.75" customHeight="1">
      <c r="A307" s="20">
        <v>299</v>
      </c>
      <c r="B307" s="4">
        <v>801</v>
      </c>
      <c r="C307" s="5" t="s">
        <v>273</v>
      </c>
      <c r="D307" s="5" t="s">
        <v>50</v>
      </c>
      <c r="E307" s="8" t="s">
        <v>51</v>
      </c>
      <c r="F307" s="29">
        <f>10653.5+1445.6+625.46</f>
        <v>12724.560000000001</v>
      </c>
      <c r="G307" s="29">
        <f>G310</f>
        <v>0</v>
      </c>
      <c r="H307" s="31"/>
      <c r="I307" s="31"/>
    </row>
    <row r="308" spans="1:9" s="15" customFormat="1" ht="31.5" customHeight="1">
      <c r="A308" s="20">
        <v>300</v>
      </c>
      <c r="B308" s="4">
        <v>801</v>
      </c>
      <c r="C308" s="5" t="s">
        <v>273</v>
      </c>
      <c r="D308" s="5" t="s">
        <v>88</v>
      </c>
      <c r="E308" s="8" t="s">
        <v>100</v>
      </c>
      <c r="F308" s="29">
        <f>2630+208.446+17</f>
        <v>2855.446</v>
      </c>
      <c r="G308" s="29"/>
      <c r="H308" s="31"/>
      <c r="I308" s="31"/>
    </row>
    <row r="309" spans="1:9" s="16" customFormat="1" ht="39.75" customHeight="1">
      <c r="A309" s="20">
        <v>301</v>
      </c>
      <c r="B309" s="2">
        <v>801</v>
      </c>
      <c r="C309" s="3" t="s">
        <v>272</v>
      </c>
      <c r="D309" s="3"/>
      <c r="E309" s="6" t="s">
        <v>271</v>
      </c>
      <c r="F309" s="26">
        <f>F310+F311</f>
        <v>2773.5389999999998</v>
      </c>
      <c r="G309" s="26"/>
      <c r="H309" s="32"/>
      <c r="I309" s="32"/>
    </row>
    <row r="310" spans="1:7" ht="12.75">
      <c r="A310" s="20">
        <v>302</v>
      </c>
      <c r="B310" s="4">
        <v>801</v>
      </c>
      <c r="C310" s="5" t="s">
        <v>272</v>
      </c>
      <c r="D310" s="5" t="s">
        <v>50</v>
      </c>
      <c r="E310" s="8" t="s">
        <v>51</v>
      </c>
      <c r="F310" s="27">
        <f>1689.3+230.8+337.263+145.922+55.529+24.025</f>
        <v>2482.839</v>
      </c>
      <c r="G310" s="27"/>
    </row>
    <row r="311" spans="1:7" ht="25.5">
      <c r="A311" s="20">
        <v>303</v>
      </c>
      <c r="B311" s="4">
        <v>801</v>
      </c>
      <c r="C311" s="5" t="s">
        <v>272</v>
      </c>
      <c r="D311" s="5" t="s">
        <v>88</v>
      </c>
      <c r="E311" s="8" t="s">
        <v>100</v>
      </c>
      <c r="F311" s="29">
        <v>290.7</v>
      </c>
      <c r="G311" s="27"/>
    </row>
    <row r="312" spans="1:7" ht="36.75" customHeight="1">
      <c r="A312" s="20">
        <v>304</v>
      </c>
      <c r="B312" s="2">
        <v>801</v>
      </c>
      <c r="C312" s="3" t="s">
        <v>274</v>
      </c>
      <c r="D312" s="5"/>
      <c r="E312" s="6" t="s">
        <v>275</v>
      </c>
      <c r="F312" s="26">
        <f>F313+F314</f>
        <v>3194.241</v>
      </c>
      <c r="G312" s="27"/>
    </row>
    <row r="313" spans="1:7" ht="12.75" customHeight="1">
      <c r="A313" s="20">
        <v>305</v>
      </c>
      <c r="B313" s="4">
        <v>801</v>
      </c>
      <c r="C313" s="5" t="s">
        <v>274</v>
      </c>
      <c r="D313" s="5" t="s">
        <v>50</v>
      </c>
      <c r="E313" s="8" t="s">
        <v>51</v>
      </c>
      <c r="F313" s="29">
        <f>1549.5+651.472+281.869</f>
        <v>2482.841</v>
      </c>
      <c r="G313" s="26"/>
    </row>
    <row r="314" spans="1:7" ht="27" customHeight="1">
      <c r="A314" s="20">
        <v>306</v>
      </c>
      <c r="B314" s="4">
        <v>801</v>
      </c>
      <c r="C314" s="5" t="s">
        <v>274</v>
      </c>
      <c r="D314" s="5" t="s">
        <v>88</v>
      </c>
      <c r="E314" s="8" t="s">
        <v>100</v>
      </c>
      <c r="F314" s="29">
        <f>688.4+18+5</f>
        <v>711.4</v>
      </c>
      <c r="G314" s="25"/>
    </row>
    <row r="315" spans="1:9" s="16" customFormat="1" ht="40.5" customHeight="1">
      <c r="A315" s="20">
        <v>307</v>
      </c>
      <c r="B315" s="2">
        <v>801</v>
      </c>
      <c r="C315" s="3" t="s">
        <v>276</v>
      </c>
      <c r="D315" s="3"/>
      <c r="E315" s="6" t="s">
        <v>277</v>
      </c>
      <c r="F315" s="26">
        <f>F316</f>
        <v>0</v>
      </c>
      <c r="G315" s="26"/>
      <c r="H315" s="32"/>
      <c r="I315" s="32"/>
    </row>
    <row r="316" spans="1:7" ht="12.75">
      <c r="A316" s="20">
        <v>308</v>
      </c>
      <c r="B316" s="4">
        <v>801</v>
      </c>
      <c r="C316" s="5" t="s">
        <v>276</v>
      </c>
      <c r="D316" s="5" t="s">
        <v>63</v>
      </c>
      <c r="E316" s="8" t="s">
        <v>113</v>
      </c>
      <c r="F316" s="27">
        <f>1200-200-1000</f>
        <v>0</v>
      </c>
      <c r="G316" s="27"/>
    </row>
    <row r="317" spans="1:7" ht="38.25">
      <c r="A317" s="20">
        <v>309</v>
      </c>
      <c r="B317" s="2">
        <v>801</v>
      </c>
      <c r="C317" s="3" t="s">
        <v>278</v>
      </c>
      <c r="D317" s="5"/>
      <c r="E317" s="6" t="s">
        <v>279</v>
      </c>
      <c r="F317" s="26">
        <f>F318</f>
        <v>269.7</v>
      </c>
      <c r="G317" s="27"/>
    </row>
    <row r="318" spans="1:7" ht="25.5">
      <c r="A318" s="20">
        <v>310</v>
      </c>
      <c r="B318" s="4">
        <v>801</v>
      </c>
      <c r="C318" s="5" t="s">
        <v>278</v>
      </c>
      <c r="D318" s="5" t="s">
        <v>88</v>
      </c>
      <c r="E318" s="8" t="s">
        <v>100</v>
      </c>
      <c r="F318" s="27">
        <f>233+36.7</f>
        <v>269.7</v>
      </c>
      <c r="G318" s="27"/>
    </row>
    <row r="319" spans="1:7" ht="12.75">
      <c r="A319" s="20">
        <v>311</v>
      </c>
      <c r="B319" s="2">
        <v>801</v>
      </c>
      <c r="C319" s="3" t="s">
        <v>280</v>
      </c>
      <c r="D319" s="5"/>
      <c r="E319" s="6" t="s">
        <v>281</v>
      </c>
      <c r="F319" s="26">
        <f>F320</f>
        <v>423.7</v>
      </c>
      <c r="G319" s="27"/>
    </row>
    <row r="320" spans="1:7" ht="25.5">
      <c r="A320" s="20">
        <v>312</v>
      </c>
      <c r="B320" s="4">
        <v>801</v>
      </c>
      <c r="C320" s="5" t="s">
        <v>280</v>
      </c>
      <c r="D320" s="5" t="s">
        <v>88</v>
      </c>
      <c r="E320" s="8" t="s">
        <v>100</v>
      </c>
      <c r="F320" s="27">
        <f>373+59.7-9</f>
        <v>423.7</v>
      </c>
      <c r="G320" s="27"/>
    </row>
    <row r="321" spans="1:7" ht="52.5" customHeight="1">
      <c r="A321" s="20">
        <v>313</v>
      </c>
      <c r="B321" s="2">
        <v>801</v>
      </c>
      <c r="C321" s="3" t="s">
        <v>285</v>
      </c>
      <c r="D321" s="5"/>
      <c r="E321" s="6" t="s">
        <v>282</v>
      </c>
      <c r="F321" s="26">
        <f>F322</f>
        <v>0</v>
      </c>
      <c r="G321" s="27"/>
    </row>
    <row r="322" spans="1:7" ht="25.5">
      <c r="A322" s="20">
        <v>314</v>
      </c>
      <c r="B322" s="4">
        <v>801</v>
      </c>
      <c r="C322" s="5" t="s">
        <v>285</v>
      </c>
      <c r="D322" s="5" t="s">
        <v>88</v>
      </c>
      <c r="E322" s="8" t="s">
        <v>100</v>
      </c>
      <c r="F322" s="27">
        <v>0</v>
      </c>
      <c r="G322" s="27"/>
    </row>
    <row r="323" spans="1:7" ht="80.25" customHeight="1">
      <c r="A323" s="20">
        <v>315</v>
      </c>
      <c r="B323" s="2">
        <v>801</v>
      </c>
      <c r="C323" s="3" t="s">
        <v>286</v>
      </c>
      <c r="D323" s="5"/>
      <c r="E323" s="6" t="s">
        <v>283</v>
      </c>
      <c r="F323" s="26">
        <f>F324</f>
        <v>0</v>
      </c>
      <c r="G323" s="27"/>
    </row>
    <row r="324" spans="1:7" ht="25.5">
      <c r="A324" s="20">
        <v>316</v>
      </c>
      <c r="B324" s="4">
        <v>801</v>
      </c>
      <c r="C324" s="5" t="s">
        <v>286</v>
      </c>
      <c r="D324" s="5" t="s">
        <v>88</v>
      </c>
      <c r="E324" s="8" t="s">
        <v>100</v>
      </c>
      <c r="F324" s="27">
        <f>171.4-42-129.4</f>
        <v>0</v>
      </c>
      <c r="G324" s="27"/>
    </row>
    <row r="325" spans="1:7" ht="25.5">
      <c r="A325" s="20">
        <v>317</v>
      </c>
      <c r="B325" s="2">
        <v>801</v>
      </c>
      <c r="C325" s="3" t="s">
        <v>287</v>
      </c>
      <c r="D325" s="5"/>
      <c r="E325" s="6" t="s">
        <v>284</v>
      </c>
      <c r="F325" s="26">
        <f>F326</f>
        <v>0.0009999999999195097</v>
      </c>
      <c r="G325" s="27"/>
    </row>
    <row r="326" spans="1:7" ht="12.75">
      <c r="A326" s="20">
        <v>318</v>
      </c>
      <c r="B326" s="4">
        <v>801</v>
      </c>
      <c r="C326" s="5" t="s">
        <v>287</v>
      </c>
      <c r="D326" s="5" t="s">
        <v>63</v>
      </c>
      <c r="E326" s="8" t="s">
        <v>113</v>
      </c>
      <c r="F326" s="27">
        <f>1000-264.487-550-110-75.512</f>
        <v>0.0009999999999195097</v>
      </c>
      <c r="G326" s="27"/>
    </row>
    <row r="327" spans="1:7" ht="84" customHeight="1">
      <c r="A327" s="20">
        <v>319</v>
      </c>
      <c r="B327" s="2">
        <v>801</v>
      </c>
      <c r="C327" s="3" t="s">
        <v>289</v>
      </c>
      <c r="D327" s="5"/>
      <c r="E327" s="6" t="s">
        <v>288</v>
      </c>
      <c r="F327" s="26">
        <f>F328</f>
        <v>658.5999999999999</v>
      </c>
      <c r="G327" s="27"/>
    </row>
    <row r="328" spans="1:7" ht="25.5">
      <c r="A328" s="20">
        <v>320</v>
      </c>
      <c r="B328" s="4">
        <v>801</v>
      </c>
      <c r="C328" s="5" t="s">
        <v>289</v>
      </c>
      <c r="D328" s="5" t="s">
        <v>88</v>
      </c>
      <c r="E328" s="8" t="s">
        <v>100</v>
      </c>
      <c r="F328" s="27">
        <f>1328.6-670</f>
        <v>658.5999999999999</v>
      </c>
      <c r="G328" s="27"/>
    </row>
    <row r="329" spans="1:9" s="16" customFormat="1" ht="12.75">
      <c r="A329" s="20">
        <v>321</v>
      </c>
      <c r="B329" s="2">
        <v>801</v>
      </c>
      <c r="C329" s="3" t="s">
        <v>348</v>
      </c>
      <c r="D329" s="3"/>
      <c r="E329" s="6" t="s">
        <v>349</v>
      </c>
      <c r="F329" s="26">
        <f>F330</f>
        <v>127.616</v>
      </c>
      <c r="G329" s="26"/>
      <c r="H329" s="32"/>
      <c r="I329" s="32"/>
    </row>
    <row r="330" spans="1:7" ht="25.5">
      <c r="A330" s="20">
        <v>322</v>
      </c>
      <c r="B330" s="4">
        <v>801</v>
      </c>
      <c r="C330" s="5" t="s">
        <v>348</v>
      </c>
      <c r="D330" s="5" t="s">
        <v>88</v>
      </c>
      <c r="E330" s="8" t="s">
        <v>100</v>
      </c>
      <c r="F330" s="27">
        <v>127.616</v>
      </c>
      <c r="G330" s="27"/>
    </row>
    <row r="331" spans="1:7" ht="15.75" customHeight="1">
      <c r="A331" s="20">
        <v>323</v>
      </c>
      <c r="B331" s="2">
        <v>1000</v>
      </c>
      <c r="C331" s="3"/>
      <c r="D331" s="3"/>
      <c r="E331" s="23" t="s">
        <v>29</v>
      </c>
      <c r="F331" s="26">
        <f>F332+F337+F356</f>
        <v>28264.664</v>
      </c>
      <c r="G331" s="26" t="e">
        <f>G332+G337+G358</f>
        <v>#REF!</v>
      </c>
    </row>
    <row r="332" spans="1:7" ht="12.75" customHeight="1">
      <c r="A332" s="20">
        <v>324</v>
      </c>
      <c r="B332" s="2">
        <v>1001</v>
      </c>
      <c r="C332" s="3"/>
      <c r="D332" s="3"/>
      <c r="E332" s="6" t="s">
        <v>34</v>
      </c>
      <c r="F332" s="26">
        <f>F333</f>
        <v>1555</v>
      </c>
      <c r="G332" s="26" t="e">
        <f>G333</f>
        <v>#REF!</v>
      </c>
    </row>
    <row r="333" spans="1:7" ht="29.25" customHeight="1">
      <c r="A333" s="20">
        <v>325</v>
      </c>
      <c r="B333" s="2">
        <v>1001</v>
      </c>
      <c r="C333" s="3" t="s">
        <v>93</v>
      </c>
      <c r="D333" s="3"/>
      <c r="E333" s="6" t="s">
        <v>94</v>
      </c>
      <c r="F333" s="26">
        <f>F334</f>
        <v>1555</v>
      </c>
      <c r="G333" s="26" t="e">
        <f>G334</f>
        <v>#REF!</v>
      </c>
    </row>
    <row r="334" spans="1:7" ht="16.5" customHeight="1">
      <c r="A334" s="20">
        <v>326</v>
      </c>
      <c r="B334" s="2">
        <v>1001</v>
      </c>
      <c r="C334" s="3" t="s">
        <v>104</v>
      </c>
      <c r="D334" s="3"/>
      <c r="E334" s="6" t="s">
        <v>105</v>
      </c>
      <c r="F334" s="26">
        <f>F335</f>
        <v>1555</v>
      </c>
      <c r="G334" s="26" t="e">
        <f>#REF!</f>
        <v>#REF!</v>
      </c>
    </row>
    <row r="335" spans="1:7" ht="54" customHeight="1">
      <c r="A335" s="20">
        <v>327</v>
      </c>
      <c r="B335" s="2">
        <v>1001</v>
      </c>
      <c r="C335" s="3" t="s">
        <v>316</v>
      </c>
      <c r="D335" s="3"/>
      <c r="E335" s="61" t="s">
        <v>290</v>
      </c>
      <c r="F335" s="26">
        <f>F336</f>
        <v>1555</v>
      </c>
      <c r="G335" s="26"/>
    </row>
    <row r="336" spans="1:7" ht="27" customHeight="1">
      <c r="A336" s="20">
        <v>328</v>
      </c>
      <c r="B336" s="4">
        <v>1001</v>
      </c>
      <c r="C336" s="5" t="s">
        <v>316</v>
      </c>
      <c r="D336" s="12" t="s">
        <v>54</v>
      </c>
      <c r="E336" s="8" t="s">
        <v>55</v>
      </c>
      <c r="F336" s="29">
        <v>1555</v>
      </c>
      <c r="G336" s="26"/>
    </row>
    <row r="337" spans="1:7" ht="12.75" customHeight="1">
      <c r="A337" s="20">
        <v>329</v>
      </c>
      <c r="B337" s="2">
        <v>1003</v>
      </c>
      <c r="C337" s="44"/>
      <c r="D337" s="3"/>
      <c r="E337" s="6" t="s">
        <v>31</v>
      </c>
      <c r="F337" s="26">
        <f>F338+F349</f>
        <v>24435.564000000002</v>
      </c>
      <c r="G337" s="26" t="e">
        <f>G338+#REF!+#REF!+G345+#REF!+G352+#REF!</f>
        <v>#REF!</v>
      </c>
    </row>
    <row r="338" spans="1:7" ht="23.25" customHeight="1">
      <c r="A338" s="20">
        <v>330</v>
      </c>
      <c r="B338" s="2">
        <v>1003</v>
      </c>
      <c r="C338" s="3" t="s">
        <v>93</v>
      </c>
      <c r="D338" s="3"/>
      <c r="E338" s="6" t="s">
        <v>94</v>
      </c>
      <c r="F338" s="26">
        <f>F339</f>
        <v>24359.9</v>
      </c>
      <c r="G338" s="26">
        <f>G342+G339</f>
        <v>22364</v>
      </c>
    </row>
    <row r="339" spans="1:7" ht="25.5" customHeight="1">
      <c r="A339" s="20">
        <v>331</v>
      </c>
      <c r="B339" s="2">
        <v>1003</v>
      </c>
      <c r="C339" s="3" t="s">
        <v>292</v>
      </c>
      <c r="D339" s="3"/>
      <c r="E339" s="6" t="s">
        <v>293</v>
      </c>
      <c r="F339" s="39">
        <f>F340+F346+F343</f>
        <v>24359.9</v>
      </c>
      <c r="G339" s="36">
        <f>G340</f>
        <v>14541</v>
      </c>
    </row>
    <row r="340" spans="1:7" ht="119.25" customHeight="1">
      <c r="A340" s="20">
        <v>332</v>
      </c>
      <c r="B340" s="2">
        <v>1003</v>
      </c>
      <c r="C340" s="3" t="s">
        <v>291</v>
      </c>
      <c r="D340" s="5"/>
      <c r="E340" s="6" t="s">
        <v>294</v>
      </c>
      <c r="F340" s="26">
        <f>F342+F341</f>
        <v>2859</v>
      </c>
      <c r="G340" s="29">
        <v>14541</v>
      </c>
    </row>
    <row r="341" spans="1:7" ht="24.75" customHeight="1">
      <c r="A341" s="20">
        <v>333</v>
      </c>
      <c r="B341" s="4">
        <v>1003</v>
      </c>
      <c r="C341" s="5" t="s">
        <v>291</v>
      </c>
      <c r="D341" s="5" t="s">
        <v>88</v>
      </c>
      <c r="E341" s="8" t="s">
        <v>100</v>
      </c>
      <c r="F341" s="29">
        <v>33.063</v>
      </c>
      <c r="G341" s="29"/>
    </row>
    <row r="342" spans="1:9" ht="14.25" customHeight="1">
      <c r="A342" s="20">
        <v>334</v>
      </c>
      <c r="B342" s="4">
        <v>1003</v>
      </c>
      <c r="C342" s="5" t="s">
        <v>291</v>
      </c>
      <c r="D342" s="5" t="s">
        <v>52</v>
      </c>
      <c r="E342" s="8" t="s">
        <v>53</v>
      </c>
      <c r="F342" s="64">
        <f>2859-33.063</f>
        <v>2825.937</v>
      </c>
      <c r="G342" s="36">
        <f>G343</f>
        <v>7823</v>
      </c>
      <c r="I342" s="46">
        <f>F342+F345+F348+F352</f>
        <v>24035.876</v>
      </c>
    </row>
    <row r="343" spans="1:7" ht="121.5" customHeight="1">
      <c r="A343" s="20">
        <v>335</v>
      </c>
      <c r="B343" s="2">
        <v>1003</v>
      </c>
      <c r="C343" s="44" t="s">
        <v>296</v>
      </c>
      <c r="D343" s="5"/>
      <c r="E343" s="6" t="s">
        <v>295</v>
      </c>
      <c r="F343" s="26">
        <f>F345+F344</f>
        <v>7032.900000000001</v>
      </c>
      <c r="G343" s="27">
        <v>7823</v>
      </c>
    </row>
    <row r="344" spans="1:7" ht="24" customHeight="1">
      <c r="A344" s="20">
        <v>336</v>
      </c>
      <c r="B344" s="4">
        <v>1003</v>
      </c>
      <c r="C344" s="5" t="s">
        <v>296</v>
      </c>
      <c r="D344" s="5" t="s">
        <v>88</v>
      </c>
      <c r="E344" s="8" t="s">
        <v>100</v>
      </c>
      <c r="F344" s="29">
        <v>81.422</v>
      </c>
      <c r="G344" s="27"/>
    </row>
    <row r="345" spans="1:7" ht="15" customHeight="1">
      <c r="A345" s="20">
        <v>337</v>
      </c>
      <c r="B345" s="4">
        <v>1003</v>
      </c>
      <c r="C345" s="5" t="s">
        <v>296</v>
      </c>
      <c r="D345" s="5" t="s">
        <v>52</v>
      </c>
      <c r="E345" s="8" t="s">
        <v>53</v>
      </c>
      <c r="F345" s="64">
        <f>7040.6-7.7-81.422</f>
        <v>6951.478000000001</v>
      </c>
      <c r="G345" s="36">
        <f>G349</f>
        <v>48255</v>
      </c>
    </row>
    <row r="346" spans="1:7" ht="136.5" customHeight="1">
      <c r="A346" s="20">
        <v>338</v>
      </c>
      <c r="B346" s="2">
        <v>1003</v>
      </c>
      <c r="C346" s="3" t="s">
        <v>298</v>
      </c>
      <c r="D346" s="5"/>
      <c r="E346" s="6" t="s">
        <v>297</v>
      </c>
      <c r="F346" s="39">
        <f>F348+F347</f>
        <v>14468</v>
      </c>
      <c r="G346" s="36"/>
    </row>
    <row r="347" spans="1:7" ht="29.25" customHeight="1">
      <c r="A347" s="20">
        <v>339</v>
      </c>
      <c r="B347" s="4">
        <v>1003</v>
      </c>
      <c r="C347" s="5" t="s">
        <v>298</v>
      </c>
      <c r="D347" s="5" t="s">
        <v>88</v>
      </c>
      <c r="E347" s="8" t="s">
        <v>100</v>
      </c>
      <c r="F347" s="64">
        <f>166.739+50</f>
        <v>216.739</v>
      </c>
      <c r="G347" s="36"/>
    </row>
    <row r="348" spans="1:7" ht="15" customHeight="1">
      <c r="A348" s="20">
        <v>340</v>
      </c>
      <c r="B348" s="4">
        <v>1003</v>
      </c>
      <c r="C348" s="5" t="s">
        <v>298</v>
      </c>
      <c r="D348" s="5" t="s">
        <v>52</v>
      </c>
      <c r="E348" s="8" t="s">
        <v>53</v>
      </c>
      <c r="F348" s="64">
        <f>14468-166.739-50</f>
        <v>14251.261</v>
      </c>
      <c r="G348" s="36"/>
    </row>
    <row r="349" spans="1:9" ht="12.75" customHeight="1">
      <c r="A349" s="20">
        <v>341</v>
      </c>
      <c r="B349" s="2">
        <v>1003</v>
      </c>
      <c r="C349" s="21" t="s">
        <v>74</v>
      </c>
      <c r="D349" s="21"/>
      <c r="E349" s="6" t="s">
        <v>73</v>
      </c>
      <c r="F349" s="40">
        <f>F350+F354</f>
        <v>75.664</v>
      </c>
      <c r="G349" s="27">
        <v>48255</v>
      </c>
      <c r="H349" s="46"/>
      <c r="I349" s="46"/>
    </row>
    <row r="350" spans="1:9" ht="15" customHeight="1">
      <c r="A350" s="20">
        <v>342</v>
      </c>
      <c r="B350" s="2">
        <v>1003</v>
      </c>
      <c r="C350" s="3" t="s">
        <v>299</v>
      </c>
      <c r="D350" s="5"/>
      <c r="E350" s="6" t="s">
        <v>31</v>
      </c>
      <c r="F350" s="40">
        <f>F351</f>
        <v>55.664</v>
      </c>
      <c r="G350" s="27"/>
      <c r="H350" s="46"/>
      <c r="I350" s="46"/>
    </row>
    <row r="351" spans="1:9" ht="21.75" customHeight="1">
      <c r="A351" s="20">
        <v>343</v>
      </c>
      <c r="B351" s="2">
        <v>1003</v>
      </c>
      <c r="C351" s="10" t="s">
        <v>299</v>
      </c>
      <c r="D351" s="5"/>
      <c r="E351" s="6" t="s">
        <v>300</v>
      </c>
      <c r="F351" s="40">
        <f>F352+F353</f>
        <v>55.664</v>
      </c>
      <c r="G351" s="27"/>
      <c r="H351" s="46"/>
      <c r="I351" s="46"/>
    </row>
    <row r="352" spans="1:9" s="15" customFormat="1" ht="12.75">
      <c r="A352" s="20">
        <v>344</v>
      </c>
      <c r="B352" s="4">
        <v>1003</v>
      </c>
      <c r="C352" s="12" t="s">
        <v>299</v>
      </c>
      <c r="D352" s="12" t="s">
        <v>52</v>
      </c>
      <c r="E352" s="8" t="s">
        <v>53</v>
      </c>
      <c r="F352" s="29">
        <f>43-35.8</f>
        <v>7.200000000000003</v>
      </c>
      <c r="G352" s="29" t="e">
        <f>#REF!+#REF!</f>
        <v>#REF!</v>
      </c>
      <c r="H352" s="31"/>
      <c r="I352" s="31"/>
    </row>
    <row r="353" spans="1:9" s="15" customFormat="1" ht="25.5">
      <c r="A353" s="20">
        <v>345</v>
      </c>
      <c r="B353" s="4">
        <v>1003</v>
      </c>
      <c r="C353" s="12" t="s">
        <v>299</v>
      </c>
      <c r="D353" s="5" t="s">
        <v>88</v>
      </c>
      <c r="E353" s="8" t="s">
        <v>100</v>
      </c>
      <c r="F353" s="29">
        <f>35.8+12.664</f>
        <v>48.464</v>
      </c>
      <c r="G353" s="29"/>
      <c r="H353" s="31"/>
      <c r="I353" s="31"/>
    </row>
    <row r="354" spans="1:9" s="16" customFormat="1" ht="69" customHeight="1">
      <c r="A354" s="20">
        <v>346</v>
      </c>
      <c r="B354" s="2">
        <v>1003</v>
      </c>
      <c r="C354" s="10" t="s">
        <v>352</v>
      </c>
      <c r="D354" s="10"/>
      <c r="E354" s="81" t="s">
        <v>353</v>
      </c>
      <c r="F354" s="26">
        <f>F355</f>
        <v>20</v>
      </c>
      <c r="G354" s="26"/>
      <c r="H354" s="32"/>
      <c r="I354" s="32"/>
    </row>
    <row r="355" spans="1:9" s="15" customFormat="1" ht="38.25">
      <c r="A355" s="20">
        <v>347</v>
      </c>
      <c r="B355" s="4">
        <v>1003</v>
      </c>
      <c r="C355" s="12" t="s">
        <v>352</v>
      </c>
      <c r="D355" s="12" t="s">
        <v>60</v>
      </c>
      <c r="E355" s="8" t="s">
        <v>61</v>
      </c>
      <c r="F355" s="29">
        <v>20</v>
      </c>
      <c r="G355" s="29"/>
      <c r="H355" s="31"/>
      <c r="I355" s="31"/>
    </row>
    <row r="356" spans="1:9" s="16" customFormat="1" ht="12.75">
      <c r="A356" s="20">
        <v>348</v>
      </c>
      <c r="B356" s="2">
        <v>1006</v>
      </c>
      <c r="C356" s="12"/>
      <c r="D356" s="10"/>
      <c r="E356" s="6" t="s">
        <v>45</v>
      </c>
      <c r="F356" s="26">
        <f>F357</f>
        <v>2274.1</v>
      </c>
      <c r="G356" s="26"/>
      <c r="H356" s="32"/>
      <c r="I356" s="32"/>
    </row>
    <row r="357" spans="1:7" ht="25.5">
      <c r="A357" s="20">
        <v>349</v>
      </c>
      <c r="B357" s="2">
        <v>1006</v>
      </c>
      <c r="C357" s="3" t="s">
        <v>93</v>
      </c>
      <c r="D357" s="3"/>
      <c r="E357" s="6" t="s">
        <v>94</v>
      </c>
      <c r="F357" s="26">
        <f>F358</f>
        <v>2274.1</v>
      </c>
      <c r="G357" s="27"/>
    </row>
    <row r="358" spans="1:9" s="16" customFormat="1" ht="25.5">
      <c r="A358" s="20">
        <v>350</v>
      </c>
      <c r="B358" s="2">
        <v>1006</v>
      </c>
      <c r="C358" s="3" t="s">
        <v>292</v>
      </c>
      <c r="D358" s="3"/>
      <c r="E358" s="6" t="s">
        <v>293</v>
      </c>
      <c r="F358" s="26">
        <f>F359+F362</f>
        <v>2274.1</v>
      </c>
      <c r="G358" s="26" t="e">
        <f>#REF!+G362</f>
        <v>#REF!</v>
      </c>
      <c r="H358" s="32"/>
      <c r="I358" s="32"/>
    </row>
    <row r="359" spans="1:9" s="16" customFormat="1" ht="120.75" customHeight="1">
      <c r="A359" s="20">
        <v>351</v>
      </c>
      <c r="B359" s="2">
        <v>1006</v>
      </c>
      <c r="C359" s="44" t="s">
        <v>296</v>
      </c>
      <c r="D359" s="3"/>
      <c r="E359" s="6" t="s">
        <v>301</v>
      </c>
      <c r="F359" s="26">
        <f>F360+F361</f>
        <v>683.0999999999999</v>
      </c>
      <c r="G359" s="26"/>
      <c r="H359" s="32"/>
      <c r="I359" s="32"/>
    </row>
    <row r="360" spans="1:9" s="15" customFormat="1" ht="12.75">
      <c r="A360" s="20">
        <v>352</v>
      </c>
      <c r="B360" s="4">
        <v>1006</v>
      </c>
      <c r="C360" s="78" t="s">
        <v>296</v>
      </c>
      <c r="D360" s="5" t="s">
        <v>56</v>
      </c>
      <c r="E360" s="8" t="s">
        <v>91</v>
      </c>
      <c r="F360" s="29">
        <v>260.4</v>
      </c>
      <c r="G360" s="29"/>
      <c r="H360" s="31"/>
      <c r="I360" s="31"/>
    </row>
    <row r="361" spans="1:9" s="16" customFormat="1" ht="25.5">
      <c r="A361" s="20">
        <v>353</v>
      </c>
      <c r="B361" s="4">
        <v>1006</v>
      </c>
      <c r="C361" s="78" t="s">
        <v>296</v>
      </c>
      <c r="D361" s="5" t="s">
        <v>88</v>
      </c>
      <c r="E361" s="8" t="s">
        <v>100</v>
      </c>
      <c r="F361" s="29">
        <f>415+7.7</f>
        <v>422.7</v>
      </c>
      <c r="G361" s="26"/>
      <c r="H361" s="32"/>
      <c r="I361" s="32"/>
    </row>
    <row r="362" spans="1:7" ht="127.5">
      <c r="A362" s="20">
        <v>354</v>
      </c>
      <c r="B362" s="2">
        <v>1006</v>
      </c>
      <c r="C362" s="3" t="s">
        <v>298</v>
      </c>
      <c r="D362" s="3"/>
      <c r="E362" s="6" t="s">
        <v>302</v>
      </c>
      <c r="F362" s="39">
        <f>F363+F364</f>
        <v>1591</v>
      </c>
      <c r="G362" s="36">
        <f>G363</f>
        <v>4775</v>
      </c>
    </row>
    <row r="363" spans="1:8" ht="12.75">
      <c r="A363" s="20">
        <v>355</v>
      </c>
      <c r="B363" s="4">
        <v>1006</v>
      </c>
      <c r="C363" s="5" t="s">
        <v>298</v>
      </c>
      <c r="D363" s="5" t="s">
        <v>56</v>
      </c>
      <c r="E363" s="8" t="s">
        <v>91</v>
      </c>
      <c r="F363" s="41">
        <f>780+230</f>
        <v>1010</v>
      </c>
      <c r="G363" s="27">
        <v>4775</v>
      </c>
      <c r="H363" s="31">
        <v>1666</v>
      </c>
    </row>
    <row r="364" spans="1:7" ht="25.5">
      <c r="A364" s="20">
        <v>356</v>
      </c>
      <c r="B364" s="4">
        <v>1006</v>
      </c>
      <c r="C364" s="5" t="s">
        <v>298</v>
      </c>
      <c r="D364" s="5" t="s">
        <v>88</v>
      </c>
      <c r="E364" s="8" t="s">
        <v>100</v>
      </c>
      <c r="F364" s="27">
        <f>811-230</f>
        <v>581</v>
      </c>
      <c r="G364" s="27"/>
    </row>
    <row r="365" spans="1:7" ht="15.75" customHeight="1">
      <c r="A365" s="20">
        <v>357</v>
      </c>
      <c r="B365" s="2">
        <v>1100</v>
      </c>
      <c r="C365" s="10"/>
      <c r="D365" s="10"/>
      <c r="E365" s="23" t="s">
        <v>39</v>
      </c>
      <c r="F365" s="28">
        <f>F366</f>
        <v>5127</v>
      </c>
      <c r="G365" s="28" t="e">
        <f>G366</f>
        <v>#REF!</v>
      </c>
    </row>
    <row r="366" spans="1:7" ht="28.5" customHeight="1">
      <c r="A366" s="20">
        <v>358</v>
      </c>
      <c r="B366" s="2">
        <v>1102</v>
      </c>
      <c r="C366" s="3" t="s">
        <v>93</v>
      </c>
      <c r="D366" s="3"/>
      <c r="E366" s="6" t="s">
        <v>94</v>
      </c>
      <c r="F366" s="28">
        <f>F367</f>
        <v>5127</v>
      </c>
      <c r="G366" s="28" t="e">
        <f>#REF!+G367+#REF!+#REF!+#REF!</f>
        <v>#REF!</v>
      </c>
    </row>
    <row r="367" spans="1:7" ht="41.25" customHeight="1">
      <c r="A367" s="20">
        <v>359</v>
      </c>
      <c r="B367" s="2">
        <v>1102</v>
      </c>
      <c r="C367" s="3" t="s">
        <v>304</v>
      </c>
      <c r="D367" s="3"/>
      <c r="E367" s="67" t="s">
        <v>268</v>
      </c>
      <c r="F367" s="28">
        <f>F368+F370+F373</f>
        <v>5127</v>
      </c>
      <c r="G367" s="28">
        <f>G371</f>
        <v>8350</v>
      </c>
    </row>
    <row r="368" spans="1:7" ht="33" customHeight="1">
      <c r="A368" s="20">
        <v>360</v>
      </c>
      <c r="B368" s="2">
        <v>1102</v>
      </c>
      <c r="C368" s="3" t="s">
        <v>306</v>
      </c>
      <c r="D368" s="3"/>
      <c r="E368" s="67" t="s">
        <v>305</v>
      </c>
      <c r="F368" s="28">
        <f>F369</f>
        <v>105</v>
      </c>
      <c r="G368" s="28"/>
    </row>
    <row r="369" spans="1:7" ht="27.75" customHeight="1">
      <c r="A369" s="20">
        <v>361</v>
      </c>
      <c r="B369" s="4">
        <v>1102</v>
      </c>
      <c r="C369" s="5" t="s">
        <v>306</v>
      </c>
      <c r="D369" s="5" t="s">
        <v>88</v>
      </c>
      <c r="E369" s="8" t="s">
        <v>100</v>
      </c>
      <c r="F369" s="29">
        <v>105</v>
      </c>
      <c r="G369" s="28"/>
    </row>
    <row r="370" spans="1:7" ht="27.75" customHeight="1">
      <c r="A370" s="20">
        <v>362</v>
      </c>
      <c r="B370" s="2">
        <v>1102</v>
      </c>
      <c r="C370" s="3" t="s">
        <v>308</v>
      </c>
      <c r="D370" s="3"/>
      <c r="E370" s="6" t="s">
        <v>307</v>
      </c>
      <c r="F370" s="26">
        <f>F371+F372</f>
        <v>4368</v>
      </c>
      <c r="G370" s="28"/>
    </row>
    <row r="371" spans="1:9" s="22" customFormat="1" ht="12.75">
      <c r="A371" s="20">
        <v>363</v>
      </c>
      <c r="B371" s="4">
        <v>1102</v>
      </c>
      <c r="C371" s="5" t="s">
        <v>308</v>
      </c>
      <c r="D371" s="5" t="s">
        <v>50</v>
      </c>
      <c r="E371" s="8" t="s">
        <v>112</v>
      </c>
      <c r="F371" s="43">
        <v>2945.2</v>
      </c>
      <c r="G371" s="30">
        <v>8350</v>
      </c>
      <c r="H371" s="31"/>
      <c r="I371" s="31"/>
    </row>
    <row r="372" spans="1:9" s="22" customFormat="1" ht="25.5">
      <c r="A372" s="20">
        <v>364</v>
      </c>
      <c r="B372" s="4">
        <v>1102</v>
      </c>
      <c r="C372" s="5" t="s">
        <v>308</v>
      </c>
      <c r="D372" s="5" t="s">
        <v>88</v>
      </c>
      <c r="E372" s="8" t="s">
        <v>303</v>
      </c>
      <c r="F372" s="43">
        <v>1422.8</v>
      </c>
      <c r="G372" s="30"/>
      <c r="H372" s="31"/>
      <c r="I372" s="31"/>
    </row>
    <row r="373" spans="1:9" s="16" customFormat="1" ht="25.5">
      <c r="A373" s="20">
        <v>365</v>
      </c>
      <c r="B373" s="2">
        <v>1102</v>
      </c>
      <c r="C373" s="3" t="s">
        <v>310</v>
      </c>
      <c r="D373" s="3"/>
      <c r="E373" s="6" t="s">
        <v>309</v>
      </c>
      <c r="F373" s="40">
        <f>F374+F376+F378</f>
        <v>654</v>
      </c>
      <c r="G373" s="26"/>
      <c r="H373" s="32"/>
      <c r="I373" s="32"/>
    </row>
    <row r="374" spans="1:9" s="22" customFormat="1" ht="51">
      <c r="A374" s="20">
        <v>366</v>
      </c>
      <c r="B374" s="2">
        <v>1102</v>
      </c>
      <c r="C374" s="3" t="s">
        <v>311</v>
      </c>
      <c r="D374" s="5"/>
      <c r="E374" s="6" t="s">
        <v>338</v>
      </c>
      <c r="F374" s="40">
        <f>F375</f>
        <v>0</v>
      </c>
      <c r="G374" s="30"/>
      <c r="H374" s="31"/>
      <c r="I374" s="31"/>
    </row>
    <row r="375" spans="1:9" s="22" customFormat="1" ht="12.75">
      <c r="A375" s="20">
        <v>367</v>
      </c>
      <c r="B375" s="4">
        <v>1102</v>
      </c>
      <c r="C375" s="5" t="s">
        <v>311</v>
      </c>
      <c r="D375" s="5" t="s">
        <v>63</v>
      </c>
      <c r="E375" s="74" t="s">
        <v>113</v>
      </c>
      <c r="F375" s="43">
        <f>838-838</f>
        <v>0</v>
      </c>
      <c r="G375" s="30"/>
      <c r="H375" s="31"/>
      <c r="I375" s="31"/>
    </row>
    <row r="376" spans="1:9" s="22" customFormat="1" ht="25.5">
      <c r="A376" s="20">
        <v>368</v>
      </c>
      <c r="B376" s="2">
        <v>1102</v>
      </c>
      <c r="C376" s="3" t="s">
        <v>312</v>
      </c>
      <c r="D376" s="5"/>
      <c r="E376" s="6" t="s">
        <v>313</v>
      </c>
      <c r="F376" s="40">
        <f>F377</f>
        <v>620</v>
      </c>
      <c r="G376" s="30"/>
      <c r="H376" s="31"/>
      <c r="I376" s="31"/>
    </row>
    <row r="377" spans="1:9" s="22" customFormat="1" ht="25.5">
      <c r="A377" s="20">
        <v>369</v>
      </c>
      <c r="B377" s="4">
        <v>1102</v>
      </c>
      <c r="C377" s="5" t="s">
        <v>312</v>
      </c>
      <c r="D377" s="5" t="s">
        <v>88</v>
      </c>
      <c r="E377" s="8" t="s">
        <v>303</v>
      </c>
      <c r="F377" s="43">
        <f>250+370</f>
        <v>620</v>
      </c>
      <c r="G377" s="30"/>
      <c r="H377" s="31"/>
      <c r="I377" s="31"/>
    </row>
    <row r="378" spans="1:9" s="16" customFormat="1" ht="25.5">
      <c r="A378" s="20">
        <v>370</v>
      </c>
      <c r="B378" s="2">
        <v>1102</v>
      </c>
      <c r="C378" s="3" t="s">
        <v>314</v>
      </c>
      <c r="D378" s="3"/>
      <c r="E378" s="6" t="s">
        <v>315</v>
      </c>
      <c r="F378" s="40">
        <f>F379</f>
        <v>34</v>
      </c>
      <c r="G378" s="26"/>
      <c r="H378" s="32"/>
      <c r="I378" s="32"/>
    </row>
    <row r="379" spans="1:9" s="22" customFormat="1" ht="12.75">
      <c r="A379" s="20">
        <v>371</v>
      </c>
      <c r="B379" s="4">
        <v>1102</v>
      </c>
      <c r="C379" s="5" t="s">
        <v>314</v>
      </c>
      <c r="D379" s="5" t="s">
        <v>63</v>
      </c>
      <c r="E379" s="74" t="s">
        <v>113</v>
      </c>
      <c r="F379" s="43">
        <f>1596.9-1192.9-370</f>
        <v>34</v>
      </c>
      <c r="G379" s="30"/>
      <c r="H379" s="31"/>
      <c r="I379" s="31"/>
    </row>
    <row r="380" spans="1:9" s="22" customFormat="1" ht="15.75">
      <c r="A380" s="20">
        <v>372</v>
      </c>
      <c r="B380" s="2">
        <v>1200</v>
      </c>
      <c r="C380" s="3"/>
      <c r="D380" s="3"/>
      <c r="E380" s="23" t="s">
        <v>65</v>
      </c>
      <c r="F380" s="40">
        <f>F381+F385</f>
        <v>400</v>
      </c>
      <c r="G380" s="30"/>
      <c r="H380" s="31"/>
      <c r="I380" s="31"/>
    </row>
    <row r="381" spans="1:9" s="22" customFormat="1" ht="25.5">
      <c r="A381" s="20">
        <v>373</v>
      </c>
      <c r="B381" s="2">
        <v>1202</v>
      </c>
      <c r="C381" s="3" t="s">
        <v>93</v>
      </c>
      <c r="D381" s="3"/>
      <c r="E381" s="6" t="s">
        <v>94</v>
      </c>
      <c r="F381" s="40">
        <f>F382</f>
        <v>250</v>
      </c>
      <c r="G381" s="30"/>
      <c r="H381" s="31"/>
      <c r="I381" s="31"/>
    </row>
    <row r="382" spans="1:9" s="22" customFormat="1" ht="12.75">
      <c r="A382" s="20">
        <v>374</v>
      </c>
      <c r="B382" s="2">
        <v>1202</v>
      </c>
      <c r="C382" s="3" t="s">
        <v>104</v>
      </c>
      <c r="D382" s="3"/>
      <c r="E382" s="6" t="s">
        <v>105</v>
      </c>
      <c r="F382" s="40">
        <f>F383</f>
        <v>250</v>
      </c>
      <c r="G382" s="30"/>
      <c r="H382" s="31"/>
      <c r="I382" s="31"/>
    </row>
    <row r="383" spans="1:9" s="22" customFormat="1" ht="25.5">
      <c r="A383" s="20">
        <v>375</v>
      </c>
      <c r="B383" s="2">
        <v>1202</v>
      </c>
      <c r="C383" s="3" t="s">
        <v>317</v>
      </c>
      <c r="D383" s="3"/>
      <c r="E383" s="6" t="s">
        <v>318</v>
      </c>
      <c r="F383" s="40">
        <f>F384</f>
        <v>250</v>
      </c>
      <c r="G383" s="30"/>
      <c r="H383" s="31"/>
      <c r="I383" s="31"/>
    </row>
    <row r="384" spans="1:9" s="22" customFormat="1" ht="38.25">
      <c r="A384" s="20">
        <v>376</v>
      </c>
      <c r="B384" s="4">
        <v>1202</v>
      </c>
      <c r="C384" s="5" t="s">
        <v>317</v>
      </c>
      <c r="D384" s="5" t="s">
        <v>60</v>
      </c>
      <c r="E384" s="8" t="s">
        <v>61</v>
      </c>
      <c r="F384" s="42">
        <f>450-200</f>
        <v>250</v>
      </c>
      <c r="G384" s="30"/>
      <c r="H384" s="31"/>
      <c r="I384" s="31"/>
    </row>
    <row r="385" spans="1:9" s="22" customFormat="1" ht="12.75">
      <c r="A385" s="20">
        <v>377</v>
      </c>
      <c r="B385" s="2">
        <v>1202</v>
      </c>
      <c r="C385" s="3" t="s">
        <v>74</v>
      </c>
      <c r="D385" s="5"/>
      <c r="E385" s="6" t="s">
        <v>73</v>
      </c>
      <c r="F385" s="40">
        <f>F386</f>
        <v>150</v>
      </c>
      <c r="G385" s="30"/>
      <c r="H385" s="31"/>
      <c r="I385" s="31"/>
    </row>
    <row r="386" spans="1:9" s="22" customFormat="1" ht="25.5">
      <c r="A386" s="20">
        <v>378</v>
      </c>
      <c r="B386" s="2">
        <v>1202</v>
      </c>
      <c r="C386" s="3" t="s">
        <v>321</v>
      </c>
      <c r="D386" s="5"/>
      <c r="E386" s="6" t="s">
        <v>319</v>
      </c>
      <c r="F386" s="40">
        <f>F387</f>
        <v>150</v>
      </c>
      <c r="G386" s="30"/>
      <c r="H386" s="31"/>
      <c r="I386" s="31"/>
    </row>
    <row r="387" spans="1:9" s="22" customFormat="1" ht="38.25">
      <c r="A387" s="20">
        <v>379</v>
      </c>
      <c r="B387" s="4">
        <v>1202</v>
      </c>
      <c r="C387" s="5" t="s">
        <v>321</v>
      </c>
      <c r="D387" s="5" t="s">
        <v>60</v>
      </c>
      <c r="E387" s="8" t="s">
        <v>320</v>
      </c>
      <c r="F387" s="42">
        <v>150</v>
      </c>
      <c r="G387" s="30"/>
      <c r="H387" s="31"/>
      <c r="I387" s="31"/>
    </row>
    <row r="388" spans="1:9" s="22" customFormat="1" ht="31.5">
      <c r="A388" s="20">
        <v>380</v>
      </c>
      <c r="B388" s="2">
        <v>1300</v>
      </c>
      <c r="C388" s="5"/>
      <c r="D388" s="5"/>
      <c r="E388" s="23" t="s">
        <v>6</v>
      </c>
      <c r="F388" s="40">
        <f>F389</f>
        <v>1.5</v>
      </c>
      <c r="G388" s="30"/>
      <c r="H388" s="31"/>
      <c r="I388" s="31"/>
    </row>
    <row r="389" spans="1:7" ht="31.5" customHeight="1">
      <c r="A389" s="20">
        <v>381</v>
      </c>
      <c r="B389" s="2">
        <v>1300</v>
      </c>
      <c r="C389" s="3" t="s">
        <v>93</v>
      </c>
      <c r="D389" s="3"/>
      <c r="E389" s="6" t="s">
        <v>94</v>
      </c>
      <c r="F389" s="28">
        <f>F390</f>
        <v>1.5</v>
      </c>
      <c r="G389" s="28" t="e">
        <f>G390</f>
        <v>#REF!</v>
      </c>
    </row>
    <row r="390" spans="1:9" ht="18" customHeight="1">
      <c r="A390" s="20">
        <v>382</v>
      </c>
      <c r="B390" s="2">
        <v>1301</v>
      </c>
      <c r="C390" s="3" t="s">
        <v>104</v>
      </c>
      <c r="D390" s="3"/>
      <c r="E390" s="6" t="s">
        <v>105</v>
      </c>
      <c r="F390" s="26">
        <f>F391</f>
        <v>1.5</v>
      </c>
      <c r="G390" s="26" t="e">
        <f>G391</f>
        <v>#REF!</v>
      </c>
      <c r="I390" s="46"/>
    </row>
    <row r="391" spans="1:10" ht="26.25" customHeight="1">
      <c r="A391" s="20">
        <v>383</v>
      </c>
      <c r="B391" s="2">
        <v>1301</v>
      </c>
      <c r="C391" s="3" t="s">
        <v>322</v>
      </c>
      <c r="D391" s="3"/>
      <c r="E391" s="6" t="s">
        <v>323</v>
      </c>
      <c r="F391" s="26">
        <f>F392</f>
        <v>1.5</v>
      </c>
      <c r="G391" s="26" t="e">
        <f>G392</f>
        <v>#REF!</v>
      </c>
      <c r="I391" s="46"/>
      <c r="J391" s="80"/>
    </row>
    <row r="392" spans="1:7" ht="12.75" customHeight="1">
      <c r="A392" s="20">
        <v>384</v>
      </c>
      <c r="B392" s="4">
        <v>1301</v>
      </c>
      <c r="C392" s="5" t="s">
        <v>322</v>
      </c>
      <c r="D392" s="5" t="s">
        <v>48</v>
      </c>
      <c r="E392" s="8" t="s">
        <v>49</v>
      </c>
      <c r="F392" s="29">
        <v>1.5</v>
      </c>
      <c r="G392" s="26" t="e">
        <f>#REF!</f>
        <v>#REF!</v>
      </c>
    </row>
    <row r="393" spans="1:9" ht="12.75" customHeight="1">
      <c r="A393" s="20">
        <v>385</v>
      </c>
      <c r="B393" s="4"/>
      <c r="C393" s="5"/>
      <c r="D393" s="5"/>
      <c r="E393" s="23" t="s">
        <v>37</v>
      </c>
      <c r="F393" s="48">
        <f>F9+F85+F91+F125+F179+F233+F246+F302+F331+F365+F380+F388</f>
        <v>311294.901</v>
      </c>
      <c r="G393" s="26" t="e">
        <f>G9+G85+G91+G125+G179+G233+G246+G302+G331+G365+G389</f>
        <v>#REF!</v>
      </c>
      <c r="H393" s="47"/>
      <c r="I393" s="46"/>
    </row>
    <row r="394" spans="1:10" ht="12.75" customHeight="1">
      <c r="A394" s="1" t="s">
        <v>66</v>
      </c>
      <c r="B394" s="53"/>
      <c r="C394" s="54"/>
      <c r="D394" s="53"/>
      <c r="E394" s="60"/>
      <c r="F394" s="37"/>
      <c r="G394" s="19"/>
      <c r="J394" s="45"/>
    </row>
    <row r="395" spans="8:10" ht="12.75">
      <c r="H395" s="46"/>
      <c r="I395" s="57"/>
      <c r="J395" s="46">
        <f>2591.8+1219.6</f>
        <v>3811.4</v>
      </c>
    </row>
    <row r="396" spans="8:10" ht="12.75">
      <c r="H396" s="46"/>
      <c r="I396" s="57"/>
      <c r="J396" s="45">
        <f>J397-F393</f>
        <v>3811.398999999976</v>
      </c>
    </row>
    <row r="397" spans="7:10" ht="12.75">
      <c r="G397" s="38"/>
      <c r="I397" s="58"/>
      <c r="J397">
        <v>315106.3</v>
      </c>
    </row>
    <row r="398" ht="12.75">
      <c r="J398" s="45">
        <f>J399-F393</f>
        <v>3638.5989999999874</v>
      </c>
    </row>
    <row r="399" ht="15.75">
      <c r="J399" s="48">
        <v>314933.5</v>
      </c>
    </row>
  </sheetData>
  <sheetProtection/>
  <autoFilter ref="A8:G394"/>
  <mergeCells count="5">
    <mergeCell ref="E1:G1"/>
    <mergeCell ref="E2:G2"/>
    <mergeCell ref="E3:G3"/>
    <mergeCell ref="C6:E6"/>
    <mergeCell ref="C4:F4"/>
  </mergeCells>
  <hyperlinks>
    <hyperlink ref="E205" r:id="rId1" display="consultantplus://offline/ref=653FF5B20CDC58A9D45918348E18CFC2550E05CD8F73CBA07CAF96C9B1FDDFA1B75E05ACA1DFEF8ER4f4K"/>
  </hyperlinks>
  <printOptions/>
  <pageMargins left="0.7086614173228347" right="0.4724409448818898" top="0.5905511811023623" bottom="0.5905511811023623" header="0.31496062992125984" footer="0.31496062992125984"/>
  <pageSetup fitToHeight="8" horizontalDpi="600" verticalDpi="600" orientation="portrait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2014-11-26T05:39:27Z</cp:lastPrinted>
  <dcterms:created xsi:type="dcterms:W3CDTF">1996-10-08T23:32:33Z</dcterms:created>
  <dcterms:modified xsi:type="dcterms:W3CDTF">2014-11-26T09:07:55Z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