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прилож.4" sheetId="1" r:id="rId1"/>
  </sheets>
  <definedNames>
    <definedName name="_xlnm.Print_Area" localSheetId="0">'прилож.4'!$A:$J</definedName>
  </definedNames>
  <calcPr fullCalcOnLoad="1"/>
</workbook>
</file>

<file path=xl/sharedStrings.xml><?xml version="1.0" encoding="utf-8"?>
<sst xmlns="http://schemas.openxmlformats.org/spreadsheetml/2006/main" count="937" uniqueCount="392">
  <si>
    <t>№ п/п</t>
  </si>
  <si>
    <t>Наименование раздела, подраздела целевой статьи и        вида расходов</t>
  </si>
  <si>
    <t>Код раздела подраздела</t>
  </si>
  <si>
    <t xml:space="preserve">Код целевой статьи </t>
  </si>
  <si>
    <t>Код   вида расходов</t>
  </si>
  <si>
    <t>Общегосударственные вопросы</t>
  </si>
  <si>
    <t>Обслуживание государственного и муниципального долга</t>
  </si>
  <si>
    <t>Резервные фонды</t>
  </si>
  <si>
    <t>Резервные фонды местных администраций</t>
  </si>
  <si>
    <t>Национальная оборона</t>
  </si>
  <si>
    <t>Мобилизационная и вневойсковая  подготовка</t>
  </si>
  <si>
    <t>Национальная безопасность и правоохранительная деятельность</t>
  </si>
  <si>
    <t>Национальная экономика</t>
  </si>
  <si>
    <t>Транспорт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</si>
  <si>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</si>
  <si>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</si>
  <si>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</si>
  <si>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</si>
  <si>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Уличное освещение</t>
  </si>
  <si>
    <t>Организация и содержание мест захоронения</t>
  </si>
  <si>
    <t>Охрана окружающей среды</t>
  </si>
  <si>
    <t>Охрана объектов растительного и животного мира и среда их обитания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</si>
  <si>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</si>
  <si>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</si>
  <si>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</si>
  <si>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</si>
  <si>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 xml:space="preserve">Культура </t>
  </si>
  <si>
    <t>Социальная политика</t>
  </si>
  <si>
    <t>Другие общегосударственные вопросы</t>
  </si>
  <si>
    <t>Социальное обеспечение населения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</si>
  <si>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</si>
  <si>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Руководитель контрольно-счетной палаты муниципального образования и его заместители</t>
  </si>
  <si>
    <t>Пенсионное обеспечение</t>
  </si>
  <si>
    <t>Глава муниципального образования</t>
  </si>
  <si>
    <t>ИТОГО: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</si>
  <si>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</si>
  <si>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Физическая культура и спорт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</si>
  <si>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</si>
  <si>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Глава местной администрации (исполнительно-распорядительного органа муниципального образования)</t>
  </si>
  <si>
    <t>Связь и информатика</t>
  </si>
  <si>
    <t xml:space="preserve">Культура, кинематография </t>
  </si>
  <si>
    <t>Другие вопросы в области социальной политики</t>
  </si>
  <si>
    <t>2011г.Сумма, тыс.рублей</t>
  </si>
  <si>
    <t>Осуществление первичного воинского учета на территориях, где отсутствуют военные комиссариаты</t>
  </si>
  <si>
    <t>110</t>
  </si>
  <si>
    <t>Расходы на выплаты персоналу  казенных учреждений</t>
  </si>
  <si>
    <t>310</t>
  </si>
  <si>
    <t>Публичные нормативные социальные выплаты гражданам</t>
  </si>
  <si>
    <t>320</t>
  </si>
  <si>
    <t>Социальные выплаты гражданам, кроме публичных нормативных социальных выплат</t>
  </si>
  <si>
    <t>120</t>
  </si>
  <si>
    <t>870</t>
  </si>
  <si>
    <t>Резервные средства</t>
  </si>
  <si>
    <t>810</t>
  </si>
  <si>
    <t>Дорожное хозяйство (дорожные фонды)</t>
  </si>
  <si>
    <t>410</t>
  </si>
  <si>
    <t>Махнёвского муниципального образования</t>
  </si>
  <si>
    <t>Средства массовой информации</t>
  </si>
  <si>
    <t>Функционирование высшего должностного лица субъекта Российской Федерации и муниципального образования</t>
  </si>
  <si>
    <t>Другие вопросы в области национальной безопасности и правоохранительной деятельности</t>
  </si>
  <si>
    <t>Другие вопросы в области жилищно-коммунального хозяйства</t>
  </si>
  <si>
    <t>Обеспечение пожарной безопасности</t>
  </si>
  <si>
    <t>Непрограммные направления деятельности</t>
  </si>
  <si>
    <t>7000000</t>
  </si>
  <si>
    <t>7002101</t>
  </si>
  <si>
    <t>7002102</t>
  </si>
  <si>
    <t>Обеспечение деятельности государственных органов (центральный аппарат)</t>
  </si>
  <si>
    <t>7002103</t>
  </si>
  <si>
    <t>Обеспечение деятельности муниципальных органов (центральный аппарат)</t>
  </si>
  <si>
    <t>7002104</t>
  </si>
  <si>
    <t>7002105</t>
  </si>
  <si>
    <t xml:space="preserve">Обеспечение деятельности муниципальных  органов (центральный аппарат)     </t>
  </si>
  <si>
    <t>240</t>
  </si>
  <si>
    <t xml:space="preserve">Муниципальная программа «Управление муниципальными финансами Махнёвского муниципального образования  до 2020 года»   
</t>
  </si>
  <si>
    <t>Обеспечение деятельности муниципальных органов (территориальные органы)</t>
  </si>
  <si>
    <t>7002010</t>
  </si>
  <si>
    <t>0100000</t>
  </si>
  <si>
    <r>
      <t>Подпрограмма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«Повышение эффективности управления муниципальной собственностью Махнёвского муниципального образования на 2014 - 2020 годы» </t>
    </r>
  </si>
  <si>
    <t>0122000</t>
  </si>
  <si>
    <t>0122001</t>
  </si>
  <si>
    <t>Проведение инвентаризации и паспортизации объектов недвижимого имущества</t>
  </si>
  <si>
    <t>0122002</t>
  </si>
  <si>
    <t xml:space="preserve">Иные закупки товаров, работ и услуг для обеспечения муниципальных нужд
</t>
  </si>
  <si>
    <t>0122003</t>
  </si>
  <si>
    <t xml:space="preserve">Проведение кадастрового учета земельных участков под автомобильными дорогами находящиеся в муниципальной собственности </t>
  </si>
  <si>
    <t>0112000</t>
  </si>
  <si>
    <t xml:space="preserve">Подпрограмма «Общегосударственные вопросы» </t>
  </si>
  <si>
    <t>0112012</t>
  </si>
  <si>
    <t>Осуществление обслуживания органов местного самоуправления</t>
  </si>
  <si>
    <t>Создание условий для развития муниципальной службы, улучшения деятельности органов местного самоуправления  на территории Махнёвского муниципального образования</t>
  </si>
  <si>
    <t>Расходы на выплаты персоналу казенных учреждений</t>
  </si>
  <si>
    <t>Бюджетные инвестиции</t>
  </si>
  <si>
    <t>0112013</t>
  </si>
  <si>
    <t xml:space="preserve">Представительские расходы Администрации Махнёвского муниципального образования
</t>
  </si>
  <si>
    <t>Организация эффективной и результативной деятельности  административной комиссии на территории Махнёвского муниципального образования</t>
  </si>
  <si>
    <t>0112060</t>
  </si>
  <si>
    <t>0114110</t>
  </si>
  <si>
    <t>0110000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</si>
  <si>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</si>
  <si>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0114120</t>
  </si>
  <si>
    <t>Осуществление государственного полномочия Свердловской области по созданию административных комиссий</t>
  </si>
  <si>
    <t>Формирование и содержание муниципального архива</t>
  </si>
  <si>
    <t>Подпрограмма «Развитие жилищно-коммунального хозяйства и благоустройства Махнёвского муниципального образования на 2014-2020 годы»</t>
  </si>
  <si>
    <t>7002107</t>
  </si>
  <si>
    <t>7005118</t>
  </si>
  <si>
    <t>01Б2010</t>
  </si>
  <si>
    <t>01Б2020</t>
  </si>
  <si>
    <t>01Б2000</t>
  </si>
  <si>
    <t>Создание и развитие системы обеспечения вызова экстренных оперативных служб по единому номеру «112» на территории Махнёвского МО</t>
  </si>
  <si>
    <t>01Г2000</t>
  </si>
  <si>
    <t>Выполнение работ  в сфере обеспечения пожарной безопасности на территории Махнёвского МО</t>
  </si>
  <si>
    <t>Строительство, реконструкция и обустройство пожарных пирсов</t>
  </si>
  <si>
    <t>Поддержка общественных объединений добровольной пожарной дружины</t>
  </si>
  <si>
    <t>01Г2210</t>
  </si>
  <si>
    <t>01Г2220</t>
  </si>
  <si>
    <t>01Г2230</t>
  </si>
  <si>
    <t>0132201</t>
  </si>
  <si>
    <t xml:space="preserve">Подпрограмма " Комплексные меры профилактики алкоголизма, наркомании и ВИЧ - инфекции на территории Махнёвского муниципального образования" </t>
  </si>
  <si>
    <t>Муниципальные мероприятия, направленные на профилактику экстремизма</t>
  </si>
  <si>
    <t>0192200</t>
  </si>
  <si>
    <t>Развитие межнациональных и межконфессиональных отношений</t>
  </si>
  <si>
    <t>Предоставление субсидии на организацию транспортного обслуживания населения по узкоколейной железной дороге</t>
  </si>
  <si>
    <t>Предоставление субсидии юридическим лицам на организацию автомобильного транспорта</t>
  </si>
  <si>
    <t>0192232</t>
  </si>
  <si>
    <t>0192233</t>
  </si>
  <si>
    <t>Содержание автомобильных дорог общего пользования местного значения и искусственных сооружений, расположенных на них</t>
  </si>
  <si>
    <t xml:space="preserve">Ремонт автомобильных дорог общего пользования местного значения </t>
  </si>
  <si>
    <t>Капитальный ремонт дорог общего пользования местного значения</t>
  </si>
  <si>
    <t>«Формирование современной информационной и телекоммуникационной инфраструктуры, обеспечение высокого уровня ее доступности для предоставления на ее основе качественных услуг в социально значимых сферах»</t>
  </si>
  <si>
    <t>Подключение пользователей к системе электронного документооборота исполнительных органов государственной власти Свердловской области</t>
  </si>
  <si>
    <t xml:space="preserve">Совершенствование информационно-технической инфраструктуры </t>
  </si>
  <si>
    <t xml:space="preserve">            Содействие развитию субъектов малого и среднего предпринимательства на территории Махнёвского муниципального образования</t>
  </si>
  <si>
    <t>Предоставление субсидий на компенсацию затрат, понесённых субъектами малого и среднего предпринимательства, осуществляющими деятельность на территории Махнёвского муниципального образования на приобретение основных и оборотных средств</t>
  </si>
  <si>
    <t>Организация и проведение сельскохозяйственных ярмарок на территории Махнёвского муниципального образования</t>
  </si>
  <si>
    <t>0152310</t>
  </si>
  <si>
    <t>0152320</t>
  </si>
  <si>
    <t>Ликвидация аварийного и ветхого  жилого фонда</t>
  </si>
  <si>
    <t>Реконструкция и модернизация объектов коммунальной инфраструктуры</t>
  </si>
  <si>
    <t>Создание технической возможности для сетевого газоснабжения и развития газификации населенных  пунктов в Махнёвском муниципальном образовании</t>
  </si>
  <si>
    <t>0152330</t>
  </si>
  <si>
    <t>0152340</t>
  </si>
  <si>
    <t>0152350</t>
  </si>
  <si>
    <t>0152370</t>
  </si>
  <si>
    <t xml:space="preserve">Развитие комплексного благоустройства и озеленения территории </t>
  </si>
  <si>
    <t>0152371</t>
  </si>
  <si>
    <t>0152373</t>
  </si>
  <si>
    <t>0152374</t>
  </si>
  <si>
    <t xml:space="preserve">Прочие мероприятия по благоустройству территории </t>
  </si>
  <si>
    <t>0152375</t>
  </si>
  <si>
    <t>Озеленение</t>
  </si>
  <si>
    <t>0152376</t>
  </si>
  <si>
    <t>Благоустройство дворовых территорий</t>
  </si>
  <si>
    <t>0152377</t>
  </si>
  <si>
    <t>Подпрограмма "Инженерное обустройство земельных участков под жилищное строительство в Махнёвском муниципальном образовании"</t>
  </si>
  <si>
    <t xml:space="preserve">Предоставление гражданам бесплатных однократных земельных участков </t>
  </si>
  <si>
    <t>01И2300</t>
  </si>
  <si>
    <t xml:space="preserve">Подпрограмма «Экология и природные ресурсы Махнёвского муниципального образования на 2014 - 2020 годы» </t>
  </si>
  <si>
    <t>0182200</t>
  </si>
  <si>
    <t>Обеспечение развития питьевого водоснабжения населенных пунктов Махнёвского муниципального образования, охрану и восстановление колодцев, родников, скважин</t>
  </si>
  <si>
    <t>0182220</t>
  </si>
  <si>
    <t>0162510</t>
  </si>
  <si>
    <t>«Развитие системы дошкольного образования в Махнёвском муниципальном образовании»</t>
  </si>
  <si>
    <t>Организация предоставления дошкольного образования, создание условий для присмотра и ухода за детьми, содержание детей в муниципальных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</si>
  <si>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</si>
  <si>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</si>
  <si>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</si>
  <si>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0160000</t>
  </si>
  <si>
    <t>0164510</t>
  </si>
  <si>
    <t>«Развитие системы общего образования в Махнёвском муниципальном образовании»</t>
  </si>
  <si>
    <t>0162520</t>
  </si>
  <si>
    <t>0164511</t>
  </si>
  <si>
    <t>0164512</t>
  </si>
  <si>
    <t>Организация предоставления общего образования и создание условий для содержания детей в муниципальных общеобразовательных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</si>
  <si>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</si>
  <si>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 в части финансирования расходов на оплату труда</t>
  </si>
  <si>
    <t>Осуществление мероприятий по организации питания в муниципальных образовательных учреждений</t>
  </si>
  <si>
    <t>0164530</t>
  </si>
  <si>
    <t>0164531</t>
  </si>
  <si>
    <t>0164532</t>
  </si>
  <si>
    <t>0164540</t>
  </si>
  <si>
    <t>0162511</t>
  </si>
  <si>
    <t>0162521</t>
  </si>
  <si>
    <t>0162530</t>
  </si>
  <si>
    <t>0162531</t>
  </si>
  <si>
    <t>«Развитие системы дополнительного образования, отдыха и оздоровления детей в Махнёвском муниципальном образовании»</t>
  </si>
  <si>
    <t>0162532</t>
  </si>
  <si>
    <t>Организация предоставления дополнительного образования детей в муниципальных организациях дополнительного образованиях</t>
  </si>
  <si>
    <t>Организация отдыха и оздоровление детей и подростков в Махнёвском муниципальном образовании</t>
  </si>
  <si>
    <t>0164560</t>
  </si>
  <si>
    <t>Организация отдыха детей в каникулярное время</t>
  </si>
  <si>
    <t>0192230</t>
  </si>
  <si>
    <t xml:space="preserve">Развитие системы патриотического воспитания граждан Махнёвского муниципального образования, построенной на правовом сознании   молодежи,  верности Отечеству, готовности к выполнению   конституционных обязанностей, гармонизации   межнациональных и  межконфессиональных отношений, сохранении культурной и исторической памяти          </t>
  </si>
  <si>
    <t xml:space="preserve">Гражданско-патриотическое воспитание молодежи, содействие формированию правовых, культурных ценностей в молодежной среде           </t>
  </si>
  <si>
    <t>0192530</t>
  </si>
  <si>
    <t xml:space="preserve">Подпрограмма «Развитие культуры на территории Махнёвского муниципального образования на 2014-2020 годы» </t>
  </si>
  <si>
    <t xml:space="preserve">Подпрограмма «Развитие физической культуры, спорта и патриотического воспитания молодежи в Махнёвском муниципальном образовании на 2014-2020 годы»
</t>
  </si>
  <si>
    <t xml:space="preserve">Подпрограмма «Развитие системы образования Махнёвского муниципального образования на 2014-2020 годы» </t>
  </si>
  <si>
    <t>Организация деятельности учреждений культуры и культурно-досуговой сферы</t>
  </si>
  <si>
    <t>Организация библиотечного обслуживания населения, формирование и хранение библиотечных фондов муниципальных библиотек</t>
  </si>
  <si>
    <t>0172620</t>
  </si>
  <si>
    <t>0172610</t>
  </si>
  <si>
    <t>0172630</t>
  </si>
  <si>
    <t xml:space="preserve">Организация деятельности муниципальных музеев, приобретение и хранение музейных предметов и музейных коллекций </t>
  </si>
  <si>
    <t>0172640</t>
  </si>
  <si>
    <t xml:space="preserve">Обеспечение мероприятий по укреплению и развитию материально-технической базы муниципальных учреждений культуры </t>
  </si>
  <si>
    <t>0172650</t>
  </si>
  <si>
    <t>Организация и проведение общемуниципальных культурных мероприятий на территории Махнёвского муниципального образования</t>
  </si>
  <si>
    <t>0172660</t>
  </si>
  <si>
    <t xml:space="preserve">Мероприятия в сфере культуры </t>
  </si>
  <si>
    <t xml:space="preserve">Обеспечение защиты социальных прав и гарантий сотрудников органов местного самоуправления Махнёвского муниципального образования и лиц, замещавших должности муниципальной службы Махнёвского муниципального образования    </t>
  </si>
  <si>
    <t>01Я5250</t>
  </si>
  <si>
    <t>01Я0000</t>
  </si>
  <si>
    <t>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коммунальных услуг"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</si>
  <si>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</t>
  </si>
  <si>
    <t>01Я4910</t>
  </si>
  <si>
    <t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</t>
  </si>
  <si>
    <t>01Я4920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</si>
  <si>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 гражданам субсидий на оплату жилого помещения и коммунальных  услуг"</t>
  </si>
  <si>
    <t>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услуг"</t>
  </si>
  <si>
    <t>Иные закупки товаров, работ и услуг для обеспечения государственных (муниципальных) нужд</t>
  </si>
  <si>
    <t>0192000</t>
  </si>
  <si>
    <t>Организация предоставления услуг (выполнения работ) в сфере физической культуры и спорта</t>
  </si>
  <si>
    <t>0192820</t>
  </si>
  <si>
    <t xml:space="preserve">Обеспечение доступности к спортивной инфраструктуре Махнёвского муниципального образования                                                             </t>
  </si>
  <si>
    <t>0192840</t>
  </si>
  <si>
    <t>0192842</t>
  </si>
  <si>
    <t xml:space="preserve">Укрепление материально-технической базы учреждений физической культуры  и спорта                                                                           </t>
  </si>
  <si>
    <t>0112930</t>
  </si>
  <si>
    <t>0112020</t>
  </si>
  <si>
    <t xml:space="preserve">Обеспечение доступа граждан и организаций к информации органов местного самоуправления муниципального образования </t>
  </si>
  <si>
    <t>Периодические издания, учрежденные органами законодательной и исполнительной власти</t>
  </si>
  <si>
    <t>7002108</t>
  </si>
  <si>
    <t>0112140</t>
  </si>
  <si>
    <t xml:space="preserve">Обслуживание муниципального долга (уплата процентов по кредиту)                           </t>
  </si>
  <si>
    <t>Организация и проведение культурно- массовых мероприятий (день работника сельского хозяйства, день предпринимателя и другие)</t>
  </si>
  <si>
    <t>Оценка рыночной стоимости муниципальной собственности</t>
  </si>
  <si>
    <t>Подпрограмма "Обеспечение мероприятий по гражданской обороне и предупреждение, ликвидация чрезвычайных ситуаций"</t>
  </si>
  <si>
    <t>Выполнение мероприятий по гражданской обороне</t>
  </si>
  <si>
    <t>Приобретение контейнеров и благоустройство территории  под ними</t>
  </si>
  <si>
    <t>0150000</t>
  </si>
  <si>
    <t>0170000</t>
  </si>
  <si>
    <t>7002109</t>
  </si>
  <si>
    <t>Обеспечение реализации муниципальной программы «Управление муниципальными финансами Махнёвского муниципального образования  до 2020года"</t>
  </si>
  <si>
    <t>7002910</t>
  </si>
  <si>
    <t>Представительские расходы Думы Махнёвского муниципального образования, Контрольного органа Махнёвского МО</t>
  </si>
  <si>
    <t>Обеспечение проведения выборов и референдумов</t>
  </si>
  <si>
    <t>7002000</t>
  </si>
  <si>
    <t>0302000</t>
  </si>
  <si>
    <t>0302100</t>
  </si>
  <si>
    <t>0300000</t>
  </si>
  <si>
    <t xml:space="preserve">Муниципальная программа "Развитие муниципальной службы в Махнёвском муниципальном образовании  до 2020 года" </t>
  </si>
  <si>
    <t>Организация повышения квалификации муниципальных служащих</t>
  </si>
  <si>
    <t>0200000</t>
  </si>
  <si>
    <t>0202100</t>
  </si>
  <si>
    <t xml:space="preserve">Строительство и реконструкция дворовых территорий многоквартирных домов, проездов к дворовым территориям  многоквартирных домов населённых пунктов Махнёвского муниципального образования» </t>
  </si>
  <si>
    <t>Выполнение работ по обустройству и содержанию грунтовых дорог и дорог без покрытия Махнёвского муниципального образования в зимний период года</t>
  </si>
  <si>
    <t xml:space="preserve">Подпрограмма «Развитие информационного общества на территории  Махнёвском муниципальном образовании  до 2020 года» </t>
  </si>
  <si>
    <t>Подключение к единой сети передачи данных Правительтсва Свердловской области муниципальных учреждений и территориальных администраций муниципального образования</t>
  </si>
  <si>
    <t xml:space="preserve">Подпрограмма «Поддержка малого и среднего предпринимательства и развитие торговли в Махнёвском муниципальном образовании на 2014-2020 годы» </t>
  </si>
  <si>
    <t>Создание условий для наиболее полного удовлетворения спроса населения на потребительские товары и услуги</t>
  </si>
  <si>
    <t xml:space="preserve">Реализация комплекса мер, направленных на повышение экономической и физической доступности товаров, качества и культуры торгового обслуживания населения Махнёвского муниципального образования </t>
  </si>
  <si>
    <t>Внесение изменений в Генеральные планы и правила землепользования и застройки Махнёвского МО</t>
  </si>
  <si>
    <t xml:space="preserve">Схема теплоснабжения, водоснабжения  Махнёвского муниципального образования </t>
  </si>
  <si>
    <t>Разработка проекта строительства полигона твердых бытовых отходов</t>
  </si>
  <si>
    <t>Энергообеспечение п. Калач</t>
  </si>
  <si>
    <t>Приобретение коммунальной техники для нужд муниципального образования</t>
  </si>
  <si>
    <t>Приведение качества питьевой воды, подоваемой населению, в соответствие с действующими требованиями государственных санитарно-эпидемиологических правил и нормативов</t>
  </si>
  <si>
    <t xml:space="preserve">Разработка проекта строительства станций биологической очистки питьевой воды источников питьевого водоснабжения </t>
  </si>
  <si>
    <t xml:space="preserve">Строительство станций биологической очистки питьевой воды источников питьевого водоснабжения </t>
  </si>
  <si>
    <t>Обеспечение на эксплуатацию источников питьевого водоснабжения</t>
  </si>
  <si>
    <t>Подпрограмма "О дополнительных мерах социальной поддержки населения Махнёвского муниципального образования на 2014-2020 годы"</t>
  </si>
  <si>
    <t>Оказание социальной помощи гражданам, проживающих на территории Махнёвского МО</t>
  </si>
  <si>
    <t>0112200</t>
  </si>
  <si>
    <t>01Г2240</t>
  </si>
  <si>
    <t>01Ф2000</t>
  </si>
  <si>
    <t>01Ф2001</t>
  </si>
  <si>
    <t>01Ф2002</t>
  </si>
  <si>
    <t>01Ф2003</t>
  </si>
  <si>
    <t>01Ф2004</t>
  </si>
  <si>
    <t>01Ф2005</t>
  </si>
  <si>
    <t>01Ф2006</t>
  </si>
  <si>
    <t>01Ф2007</t>
  </si>
  <si>
    <t>01Л2300</t>
  </si>
  <si>
    <t>01Л2310</t>
  </si>
  <si>
    <t>01Л2320</t>
  </si>
  <si>
    <t>01Л2330</t>
  </si>
  <si>
    <t>01П2000</t>
  </si>
  <si>
    <t>01П2310</t>
  </si>
  <si>
    <t>01П2311</t>
  </si>
  <si>
    <t>01П2312</t>
  </si>
  <si>
    <t>01П2313</t>
  </si>
  <si>
    <t>01П2320</t>
  </si>
  <si>
    <t>01П2321</t>
  </si>
  <si>
    <t>01Д2000</t>
  </si>
  <si>
    <t>01Д2310</t>
  </si>
  <si>
    <t>0152380</t>
  </si>
  <si>
    <t>0152390</t>
  </si>
  <si>
    <t>01523Ж0</t>
  </si>
  <si>
    <t>0152300</t>
  </si>
  <si>
    <t>01523И0</t>
  </si>
  <si>
    <t>01523И1</t>
  </si>
  <si>
    <t>01523И2</t>
  </si>
  <si>
    <t>01523И3</t>
  </si>
  <si>
    <t>01Э2000</t>
  </si>
  <si>
    <t>01Э2900</t>
  </si>
  <si>
    <t>01Ж2000</t>
  </si>
  <si>
    <t>01Ж2900</t>
  </si>
  <si>
    <t>Подпрограмма "О регулировании градостроительной деятельности на территории Махнёвского муниципального образования на 2014-2020 годы"</t>
  </si>
  <si>
    <t>Другие вопросы в области национальной экономики</t>
  </si>
  <si>
    <t>Выполнение работ по предотвращению чрезвычайных ситуаций</t>
  </si>
  <si>
    <t>Субсидии  на возмещение затрат организациям, предоставляющим населению услуги теплоснабжения по тарифам</t>
  </si>
  <si>
    <t>Субсидии  на возмещение затрат организациям, предоставляющим населению услуги водоснабжения и водоотведения по тарифам</t>
  </si>
  <si>
    <t>01523Э0</t>
  </si>
  <si>
    <t>01523Ю0</t>
  </si>
  <si>
    <t>0162513</t>
  </si>
  <si>
    <t>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</si>
  <si>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0154270</t>
  </si>
  <si>
    <t>0192810</t>
  </si>
  <si>
    <t>Организация и проведение мероприятий, предоставление услуг (выполнение работ) в сфере физической культуры и спорта</t>
  </si>
  <si>
    <t>Улучшение жилищных условий граждан, проживающих в сельской местности, в том числе молодых семей и молодых специалистов</t>
  </si>
  <si>
    <t xml:space="preserve">Субсидии организациям железнодорожного транспорта -  МУП «Алапаевская узкоколейная железная дорога»  на возмещение недополученных доходов по предоставлению льгот отдельным категориям граждан  на территории Махнёвского муниципального образования </t>
  </si>
  <si>
    <t xml:space="preserve">Осуществление мероприятий по созданию дополнительных мест в муниципальных дошкольных образовательных организаций в Махнёвском муниципальном образовании </t>
  </si>
  <si>
    <t xml:space="preserve">Подпрограмма  «Устойчивое развитие сельских территорий Махнёвского муниципального образования до 2020 года» </t>
  </si>
  <si>
    <t>Подпрограмма "Социальная поддержка населения Махнёвского МО на 2014-2020гг."</t>
  </si>
  <si>
    <t>Подпрограмма "Обеспечение пожарной безопасности Махнёвского МО на 2014-2020гг."</t>
  </si>
  <si>
    <t>Утвержденные бюджетные назначения с учетом уточнения на год, тыс. руб.</t>
  </si>
  <si>
    <t xml:space="preserve">% исполнения к году </t>
  </si>
  <si>
    <t>Сумма средств, предусмотринная на 2015год в решение Думы о бюджете, в тыс. руб.</t>
  </si>
  <si>
    <t>0164520</t>
  </si>
  <si>
    <t xml:space="preserve">Субсидии на создание дополнительных мест в муниципальных системах дошкольного образования </t>
  </si>
  <si>
    <t>850</t>
  </si>
  <si>
    <t>Уплата налогов, сборов и иных платежей</t>
  </si>
  <si>
    <t>0112051</t>
  </si>
  <si>
    <t>Исполнение судебных актов к казне Махневского МО</t>
  </si>
  <si>
    <t>01Л4140</t>
  </si>
  <si>
    <t xml:space="preserve">Субсидии на реализацию мероприятий по информатизации муниципальных образований в рамках подпрограммы «Информационное общество Свердловской области» </t>
  </si>
  <si>
    <t>01Л0000</t>
  </si>
  <si>
    <t>0152360</t>
  </si>
  <si>
    <t>Строительство очистных сооружений производительностью 370 м³/сут в п.г.т. Махнёво</t>
  </si>
  <si>
    <t>0194070</t>
  </si>
  <si>
    <t xml:space="preserve">Резервный фонд Правительства Свердловской области </t>
  </si>
  <si>
    <t>0190000</t>
  </si>
  <si>
    <t>830</t>
  </si>
  <si>
    <t xml:space="preserve">Исполнение судебных актов </t>
  </si>
  <si>
    <t>7002106</t>
  </si>
  <si>
    <t>Предоставление муниципальных гарантий</t>
  </si>
  <si>
    <t>Сельское хозяйство и рыболовство</t>
  </si>
  <si>
    <t>01542П0</t>
  </si>
  <si>
    <t>Подпрограмма "Обеспечение эпизоотического ветиринарно-санитарного благополучия на территории Махнёвского МО до 2020 года"</t>
  </si>
  <si>
    <t>0194840</t>
  </si>
  <si>
    <t>Подготовка молодых граждан к военной службе</t>
  </si>
  <si>
    <t>Глава Махнёвского муниципального образования                                                                                               А.В.Лызлов</t>
  </si>
  <si>
    <t>Капитальный ремонт муниципального имущества в том числе взносы региональному оператору</t>
  </si>
  <si>
    <t>0152361</t>
  </si>
  <si>
    <t>Энергообеспечение очистных сооружений</t>
  </si>
  <si>
    <t>0162512</t>
  </si>
  <si>
    <t>Содержание и оснащение оборудованием вводимых дополнительных мест в муниципальных системах дошкольного образования в части софинансирования расходов данных мероприятий</t>
  </si>
  <si>
    <t>0164070</t>
  </si>
  <si>
    <t>Межбюджетный трансферт на содержание и оснащение оборудованием дополнительных мест в муниципальных системах дошкольного образоввания</t>
  </si>
  <si>
    <t>01645Э0</t>
  </si>
  <si>
    <t>Субсидии на содержание и оснащение оборудованием вводимых дополнительных мест в муниципальных системах дошкольного образования</t>
  </si>
  <si>
    <t>0175144</t>
  </si>
  <si>
    <t>Комплектование библиотечных фондов библиотек</t>
  </si>
  <si>
    <t>0175146</t>
  </si>
  <si>
    <t>Проведение мероприятий по подключению общедоступных библиотек  муниципальных образований, расположенных на территории Свердловской области, к сети Интернет и развитие системы библиотечного дела с учетом задачи расширения информационных технологий и оцифрофки</t>
  </si>
  <si>
    <t>0174070</t>
  </si>
  <si>
    <t>Резервный фонд Правительства Свердловской области</t>
  </si>
  <si>
    <t>0175147</t>
  </si>
  <si>
    <t>Осуществление государственной поддержки муниципальных учреждений культуры</t>
  </si>
  <si>
    <t>0175148</t>
  </si>
  <si>
    <t>350</t>
  </si>
  <si>
    <t>Премии и гранты</t>
  </si>
  <si>
    <t>Осуществление государственной поддержки лучших работников муниципальных учреждений культуры</t>
  </si>
  <si>
    <t>Исполненно за 2015года</t>
  </si>
  <si>
    <t xml:space="preserve">от        .2016 №     </t>
  </si>
  <si>
    <t>к Решению Думы</t>
  </si>
  <si>
    <t>Информация расходов бюджета  Махнёвского муниципального образования по разделам, подразделам, целевым статьям расходов, видам расходов классификации расходов бюджетов Российской Федерации   за  2015 год</t>
  </si>
  <si>
    <t xml:space="preserve">Иные закупки товаров, работ и услуг для обеспечения государственных (муниципальных) нужд
</t>
  </si>
  <si>
    <t>или 320</t>
  </si>
  <si>
    <t>Массовый спорт</t>
  </si>
  <si>
    <t xml:space="preserve">Обслуживание муниципального долга </t>
  </si>
  <si>
    <t>730</t>
  </si>
  <si>
    <t xml:space="preserve">Социальные выплаты гражданам, кроме публичных нормативных социальных выплат
</t>
  </si>
  <si>
    <t>Периодическая печать и издательсьтва</t>
  </si>
  <si>
    <t>Обслуживание государственного внутреннего и муниципального долга</t>
  </si>
  <si>
    <t>организаций), индивидуальным предпринимателям, физическим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</si>
  <si>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</si>
  <si>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Расходы на выплаты персоналу государственных (муниципальных) органов</t>
  </si>
  <si>
    <t>Обеспечение деятельности финансовых, налоговых и таможенных органов и органов финансового (финансово-бюджетного) надзора</t>
  </si>
  <si>
    <r>
      <t>Муниципальная программа  «Развитие Махнёвского муниципального образования на 2014 - 2020 годы»</t>
    </r>
    <r>
      <rPr>
        <sz val="14"/>
        <rFont val="Times New Roman"/>
        <family val="1"/>
      </rPr>
      <t xml:space="preserve"> </t>
    </r>
  </si>
  <si>
    <r>
      <t>Подпрограмма  «Развитие транспорта, дорожного хозяйства на территории Махнёвского МО до 2020 года»</t>
    </r>
    <r>
      <rPr>
        <sz val="14"/>
        <rFont val="Times New Roman"/>
        <family val="1"/>
      </rPr>
      <t xml:space="preserve"> </t>
    </r>
  </si>
  <si>
    <t>Приложение № 3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</si>
</sst>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000"/>
    <numFmt numFmtId="186" formatCode="000000"/>
    <numFmt numFmtId="187" formatCode="#,##0.0"/>
    <numFmt numFmtId="188" formatCode="0.0"/>
    <numFmt numFmtId="189" formatCode="0.0000"/>
    <numFmt numFmtId="190" formatCode="0.000"/>
    <numFmt numFmtId="191" formatCode="#,##0.000"/>
    <numFmt numFmtId="192" formatCode="#,##0.0000"/>
    <numFmt numFmtId="193" formatCode="0.000000"/>
    <numFmt numFmtId="194" formatCode="0.00000"/>
  </numFmts>
  <fonts count="5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sz val="7"/>
      <name val="Arial"/>
      <family val="2"/>
    </font>
    <font>
      <b/>
      <sz val="12"/>
      <name val="Arial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36"/>
      <name val="Arial"/>
      <family val="2"/>
    </font>
    <font>
      <sz val="10"/>
      <color indexed="10"/>
      <name val="Arial"/>
      <family val="2"/>
    </font>
    <font>
      <b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7" tint="-0.24997000396251678"/>
      <name val="Arial"/>
      <family val="2"/>
    </font>
    <font>
      <sz val="10"/>
      <color rgb="FFFF0000"/>
      <name val="Arial"/>
      <family val="2"/>
    </font>
    <font>
      <b/>
      <sz val="10"/>
      <color rgb="FF0070C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Font="1" applyBorder="1" applyAlignment="1">
      <alignment/>
    </xf>
    <xf numFmtId="185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185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center" vertical="center" wrapText="1"/>
    </xf>
    <xf numFmtId="185" fontId="4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185" fontId="5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 vertical="center" wrapText="1"/>
    </xf>
    <xf numFmtId="185" fontId="5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187" fontId="5" fillId="33" borderId="0" xfId="0" applyNumberFormat="1" applyFont="1" applyFill="1" applyAlignment="1">
      <alignment horizontal="right"/>
    </xf>
    <xf numFmtId="187" fontId="0" fillId="33" borderId="0" xfId="0" applyNumberFormat="1" applyFill="1" applyAlignment="1">
      <alignment/>
    </xf>
    <xf numFmtId="187" fontId="1" fillId="33" borderId="0" xfId="0" applyNumberFormat="1" applyFont="1" applyFill="1" applyBorder="1" applyAlignment="1">
      <alignment/>
    </xf>
    <xf numFmtId="187" fontId="0" fillId="33" borderId="0" xfId="0" applyNumberFormat="1" applyFill="1" applyBorder="1" applyAlignment="1">
      <alignment horizontal="right"/>
    </xf>
    <xf numFmtId="0" fontId="1" fillId="0" borderId="10" xfId="0" applyFont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8" fillId="0" borderId="0" xfId="0" applyFont="1" applyAlignment="1">
      <alignment/>
    </xf>
    <xf numFmtId="49" fontId="4" fillId="0" borderId="10" xfId="60" applyNumberFormat="1" applyFont="1" applyBorder="1" applyAlignment="1">
      <alignment horizontal="center" vertical="center"/>
    </xf>
    <xf numFmtId="49" fontId="5" fillId="0" borderId="10" xfId="60" applyNumberFormat="1" applyFont="1" applyBorder="1" applyAlignment="1">
      <alignment horizontal="center" vertical="center"/>
    </xf>
    <xf numFmtId="187" fontId="0" fillId="33" borderId="0" xfId="0" applyNumberFormat="1" applyFont="1" applyFill="1" applyBorder="1" applyAlignment="1">
      <alignment horizontal="right"/>
    </xf>
    <xf numFmtId="187" fontId="0" fillId="0" borderId="0" xfId="0" applyNumberFormat="1" applyAlignment="1">
      <alignment/>
    </xf>
    <xf numFmtId="49" fontId="4" fillId="34" borderId="10" xfId="0" applyNumberFormat="1" applyFont="1" applyFill="1" applyBorder="1" applyAlignment="1">
      <alignment horizontal="center" vertical="center" wrapText="1"/>
    </xf>
    <xf numFmtId="187" fontId="0" fillId="0" borderId="0" xfId="0" applyNumberFormat="1" applyAlignment="1">
      <alignment/>
    </xf>
    <xf numFmtId="187" fontId="8" fillId="0" borderId="0" xfId="0" applyNumberFormat="1" applyFont="1" applyAlignment="1">
      <alignment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34" borderId="0" xfId="0" applyFill="1" applyAlignment="1">
      <alignment horizontal="center" vertical="center"/>
    </xf>
    <xf numFmtId="2" fontId="8" fillId="0" borderId="0" xfId="0" applyNumberFormat="1" applyFont="1" applyAlignment="1">
      <alignment/>
    </xf>
    <xf numFmtId="4" fontId="8" fillId="0" borderId="0" xfId="0" applyNumberFormat="1" applyFont="1" applyAlignment="1">
      <alignment/>
    </xf>
    <xf numFmtId="49" fontId="4" fillId="0" borderId="10" xfId="0" applyNumberFormat="1" applyFont="1" applyFill="1" applyBorder="1" applyAlignment="1">
      <alignment horizontal="center" vertical="center" wrapText="1"/>
    </xf>
    <xf numFmtId="185" fontId="4" fillId="0" borderId="10" xfId="0" applyNumberFormat="1" applyFont="1" applyFill="1" applyBorder="1" applyAlignment="1">
      <alignment horizontal="center" vertical="center" wrapText="1"/>
    </xf>
    <xf numFmtId="185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34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 shrinkToFit="1"/>
    </xf>
    <xf numFmtId="0" fontId="5" fillId="0" borderId="11" xfId="0" applyFont="1" applyBorder="1" applyAlignment="1">
      <alignment horizontal="center" vertical="center" wrapText="1" shrinkToFit="1"/>
    </xf>
    <xf numFmtId="0" fontId="4" fillId="0" borderId="11" xfId="0" applyFont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center" vertical="center" wrapText="1" shrinkToFit="1"/>
    </xf>
    <xf numFmtId="0" fontId="7" fillId="0" borderId="10" xfId="0" applyFont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horizontal="center" vertical="center" wrapText="1" shrinkToFit="1"/>
    </xf>
    <xf numFmtId="0" fontId="4" fillId="0" borderId="10" xfId="0" applyFont="1" applyBorder="1" applyAlignment="1">
      <alignment horizontal="center" vertical="top" wrapText="1" shrinkToFit="1"/>
    </xf>
    <xf numFmtId="0" fontId="5" fillId="0" borderId="10" xfId="0" applyFont="1" applyFill="1" applyBorder="1" applyAlignment="1">
      <alignment horizontal="center" vertical="center" wrapText="1" shrinkToFit="1"/>
    </xf>
    <xf numFmtId="0" fontId="5" fillId="0" borderId="11" xfId="0" applyFont="1" applyFill="1" applyBorder="1" applyAlignment="1">
      <alignment horizontal="center" vertical="center" wrapText="1" shrinkToFit="1"/>
    </xf>
    <xf numFmtId="185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185" fontId="5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 shrinkToFit="1"/>
    </xf>
    <xf numFmtId="0" fontId="4" fillId="0" borderId="0" xfId="0" applyFont="1" applyAlignment="1">
      <alignment horizontal="center" vertical="center" wrapText="1" shrinkToFit="1"/>
    </xf>
    <xf numFmtId="0" fontId="5" fillId="0" borderId="10" xfId="0" applyFont="1" applyBorder="1" applyAlignment="1">
      <alignment horizontal="center" vertical="top" wrapText="1" shrinkToFit="1"/>
    </xf>
    <xf numFmtId="0" fontId="4" fillId="0" borderId="11" xfId="0" applyFont="1" applyBorder="1" applyAlignment="1">
      <alignment horizontal="center" vertical="top" wrapText="1" shrinkToFit="1"/>
    </xf>
    <xf numFmtId="0" fontId="4" fillId="0" borderId="0" xfId="0" applyFont="1" applyBorder="1" applyAlignment="1">
      <alignment horizontal="center" vertical="center" wrapText="1" shrinkToFit="1"/>
    </xf>
    <xf numFmtId="0" fontId="0" fillId="0" borderId="0" xfId="0" applyBorder="1" applyAlignment="1">
      <alignment horizontal="center" vertical="center" wrapText="1" shrinkToFit="1"/>
    </xf>
    <xf numFmtId="0" fontId="0" fillId="0" borderId="0" xfId="0" applyAlignment="1">
      <alignment horizontal="center" vertical="center" wrapText="1" shrinkToFi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NumberFormat="1" applyFont="1" applyFill="1" applyBorder="1" applyAlignment="1">
      <alignment horizontal="center" vertical="center" wrapText="1" shrinkToFit="1"/>
    </xf>
    <xf numFmtId="0" fontId="4" fillId="0" borderId="12" xfId="0" applyFont="1" applyBorder="1" applyAlignment="1">
      <alignment horizontal="center" vertical="center" wrapText="1"/>
    </xf>
    <xf numFmtId="187" fontId="4" fillId="0" borderId="12" xfId="0" applyNumberFormat="1" applyFont="1" applyBorder="1" applyAlignment="1">
      <alignment horizontal="center" vertical="center" wrapText="1"/>
    </xf>
    <xf numFmtId="187" fontId="0" fillId="0" borderId="0" xfId="0" applyNumberFormat="1" applyFont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187" fontId="1" fillId="33" borderId="10" xfId="0" applyNumberFormat="1" applyFont="1" applyFill="1" applyBorder="1" applyAlignment="1">
      <alignment horizontal="center" vertical="center"/>
    </xf>
    <xf numFmtId="187" fontId="1" fillId="33" borderId="10" xfId="0" applyNumberFormat="1" applyFont="1" applyFill="1" applyBorder="1" applyAlignment="1">
      <alignment horizontal="center" vertical="center"/>
    </xf>
    <xf numFmtId="188" fontId="1" fillId="0" borderId="10" xfId="0" applyNumberFormat="1" applyFont="1" applyBorder="1" applyAlignment="1">
      <alignment horizontal="center" vertical="center"/>
    </xf>
    <xf numFmtId="187" fontId="0" fillId="33" borderId="10" xfId="0" applyNumberFormat="1" applyFill="1" applyBorder="1" applyAlignment="1">
      <alignment horizontal="center" vertical="center"/>
    </xf>
    <xf numFmtId="187" fontId="0" fillId="0" borderId="10" xfId="0" applyNumberFormat="1" applyFont="1" applyBorder="1" applyAlignment="1">
      <alignment horizontal="center" vertical="center"/>
    </xf>
    <xf numFmtId="188" fontId="0" fillId="0" borderId="10" xfId="0" applyNumberFormat="1" applyBorder="1" applyAlignment="1">
      <alignment horizontal="center" vertical="center"/>
    </xf>
    <xf numFmtId="187" fontId="0" fillId="33" borderId="10" xfId="0" applyNumberFormat="1" applyFont="1" applyFill="1" applyBorder="1" applyAlignment="1">
      <alignment horizontal="center" vertical="center"/>
    </xf>
    <xf numFmtId="187" fontId="0" fillId="0" borderId="10" xfId="0" applyNumberFormat="1" applyFont="1" applyFill="1" applyBorder="1" applyAlignment="1">
      <alignment horizontal="center" vertical="center"/>
    </xf>
    <xf numFmtId="187" fontId="1" fillId="6" borderId="10" xfId="0" applyNumberFormat="1" applyFont="1" applyFill="1" applyBorder="1" applyAlignment="1">
      <alignment horizontal="center" vertical="center"/>
    </xf>
    <xf numFmtId="187" fontId="0" fillId="6" borderId="10" xfId="0" applyNumberFormat="1" applyFont="1" applyFill="1" applyBorder="1" applyAlignment="1">
      <alignment horizontal="center" vertical="center"/>
    </xf>
    <xf numFmtId="187" fontId="1" fillId="0" borderId="10" xfId="0" applyNumberFormat="1" applyFont="1" applyBorder="1" applyAlignment="1">
      <alignment horizontal="center" vertical="center"/>
    </xf>
    <xf numFmtId="187" fontId="0" fillId="6" borderId="10" xfId="0" applyNumberFormat="1" applyFill="1" applyBorder="1" applyAlignment="1">
      <alignment horizontal="center" vertical="center"/>
    </xf>
    <xf numFmtId="187" fontId="1" fillId="0" borderId="10" xfId="0" applyNumberFormat="1" applyFont="1" applyFill="1" applyBorder="1" applyAlignment="1">
      <alignment horizontal="center" vertical="center"/>
    </xf>
    <xf numFmtId="187" fontId="0" fillId="0" borderId="10" xfId="0" applyNumberFormat="1" applyFill="1" applyBorder="1" applyAlignment="1">
      <alignment horizontal="center" vertical="center"/>
    </xf>
    <xf numFmtId="188" fontId="0" fillId="0" borderId="10" xfId="0" applyNumberFormat="1" applyFont="1" applyBorder="1" applyAlignment="1">
      <alignment horizontal="center" vertical="center"/>
    </xf>
    <xf numFmtId="187" fontId="1" fillId="34" borderId="10" xfId="0" applyNumberFormat="1" applyFont="1" applyFill="1" applyBorder="1" applyAlignment="1">
      <alignment horizontal="center" vertical="center"/>
    </xf>
    <xf numFmtId="187" fontId="0" fillId="34" borderId="10" xfId="0" applyNumberFormat="1" applyFill="1" applyBorder="1" applyAlignment="1">
      <alignment horizontal="center" vertical="center"/>
    </xf>
    <xf numFmtId="187" fontId="0" fillId="34" borderId="10" xfId="0" applyNumberFormat="1" applyFont="1" applyFill="1" applyBorder="1" applyAlignment="1">
      <alignment horizontal="center" vertical="center"/>
    </xf>
    <xf numFmtId="187" fontId="9" fillId="33" borderId="10" xfId="0" applyNumberFormat="1" applyFont="1" applyFill="1" applyBorder="1" applyAlignment="1">
      <alignment horizontal="center" vertical="center"/>
    </xf>
    <xf numFmtId="188" fontId="48" fillId="0" borderId="10" xfId="0" applyNumberFormat="1" applyFont="1" applyBorder="1" applyAlignment="1">
      <alignment horizontal="center" vertical="center"/>
    </xf>
    <xf numFmtId="0" fontId="49" fillId="0" borderId="0" xfId="0" applyFont="1" applyAlignment="1">
      <alignment/>
    </xf>
    <xf numFmtId="187" fontId="50" fillId="33" borderId="1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 shrinkToFit="1"/>
    </xf>
    <xf numFmtId="0" fontId="5" fillId="0" borderId="0" xfId="0" applyFont="1" applyAlignment="1">
      <alignment horizontal="right" wrapText="1" shrinkToFit="1"/>
    </xf>
    <xf numFmtId="0" fontId="5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9"/>
  <sheetViews>
    <sheetView tabSelected="1" zoomScalePageLayoutView="0" workbookViewId="0" topLeftCell="A1">
      <selection activeCell="E1" sqref="E1:J1"/>
    </sheetView>
  </sheetViews>
  <sheetFormatPr defaultColWidth="9.140625" defaultRowHeight="12.75"/>
  <cols>
    <col min="1" max="1" width="4.28125" style="0" customWidth="1"/>
    <col min="2" max="2" width="6.140625" style="35" customWidth="1"/>
    <col min="3" max="3" width="9.28125" style="35" customWidth="1"/>
    <col min="4" max="4" width="10.57421875" style="35" customWidth="1"/>
    <col min="5" max="5" width="58.28125" style="65" customWidth="1"/>
    <col min="6" max="6" width="14.140625" style="20" customWidth="1"/>
    <col min="7" max="7" width="11.28125" style="25" hidden="1" customWidth="1"/>
    <col min="8" max="9" width="14.140625" style="26" customWidth="1"/>
    <col min="10" max="10" width="11.421875" style="0" bestFit="1" customWidth="1"/>
  </cols>
  <sheetData>
    <row r="1" spans="1:10" ht="12.75" customHeight="1">
      <c r="A1" s="14"/>
      <c r="B1" s="34"/>
      <c r="C1" s="34"/>
      <c r="E1" s="99" t="s">
        <v>391</v>
      </c>
      <c r="F1" s="99"/>
      <c r="G1" s="99"/>
      <c r="H1" s="99"/>
      <c r="I1" s="99"/>
      <c r="J1" s="99"/>
    </row>
    <row r="2" spans="1:10" ht="12.75">
      <c r="A2" s="14"/>
      <c r="C2" s="36"/>
      <c r="D2" s="36"/>
      <c r="E2" s="100" t="s">
        <v>375</v>
      </c>
      <c r="F2" s="100"/>
      <c r="G2" s="100"/>
      <c r="H2" s="100"/>
      <c r="I2" s="100"/>
      <c r="J2" s="100"/>
    </row>
    <row r="3" spans="2:10" ht="12.75">
      <c r="B3" s="36"/>
      <c r="C3" s="36"/>
      <c r="D3" s="36"/>
      <c r="E3" s="100" t="s">
        <v>56</v>
      </c>
      <c r="F3" s="100"/>
      <c r="G3" s="100"/>
      <c r="H3" s="100"/>
      <c r="I3" s="100"/>
      <c r="J3" s="100"/>
    </row>
    <row r="4" spans="1:10" ht="12.75">
      <c r="A4" s="14"/>
      <c r="B4" s="101" t="s">
        <v>374</v>
      </c>
      <c r="C4" s="101"/>
      <c r="D4" s="101"/>
      <c r="E4" s="101"/>
      <c r="F4" s="101"/>
      <c r="G4" s="101"/>
      <c r="H4" s="101"/>
      <c r="I4" s="101"/>
      <c r="J4" s="101"/>
    </row>
    <row r="5" spans="1:6" ht="12.75">
      <c r="A5" s="14"/>
      <c r="B5" s="34"/>
      <c r="C5" s="36"/>
      <c r="D5" s="36"/>
      <c r="E5" s="59"/>
      <c r="F5" s="19"/>
    </row>
    <row r="6" spans="1:10" ht="39.75" customHeight="1">
      <c r="A6" s="98" t="s">
        <v>376</v>
      </c>
      <c r="B6" s="98"/>
      <c r="C6" s="98"/>
      <c r="D6" s="98"/>
      <c r="E6" s="98"/>
      <c r="F6" s="98"/>
      <c r="G6" s="98"/>
      <c r="H6" s="98"/>
      <c r="I6" s="98"/>
      <c r="J6" s="98"/>
    </row>
    <row r="7" spans="1:5" ht="12.75">
      <c r="A7" s="12"/>
      <c r="E7" s="59"/>
    </row>
    <row r="8" spans="1:10" ht="76.5" customHeight="1">
      <c r="A8" s="6" t="s">
        <v>0</v>
      </c>
      <c r="B8" s="6" t="s">
        <v>2</v>
      </c>
      <c r="C8" s="6" t="s">
        <v>3</v>
      </c>
      <c r="D8" s="6" t="s">
        <v>4</v>
      </c>
      <c r="E8" s="46" t="s">
        <v>1</v>
      </c>
      <c r="F8" s="69" t="s">
        <v>327</v>
      </c>
      <c r="G8" s="7" t="s">
        <v>42</v>
      </c>
      <c r="H8" s="70" t="s">
        <v>325</v>
      </c>
      <c r="I8" s="70" t="s">
        <v>373</v>
      </c>
      <c r="J8" s="70" t="s">
        <v>326</v>
      </c>
    </row>
    <row r="9" spans="1:10" ht="15.75" customHeight="1">
      <c r="A9" s="23">
        <v>1</v>
      </c>
      <c r="B9" s="2">
        <v>100</v>
      </c>
      <c r="C9" s="3"/>
      <c r="D9" s="3"/>
      <c r="E9" s="50" t="s">
        <v>5</v>
      </c>
      <c r="F9" s="76">
        <f>F10+F14+F18+F28+F40+F47+F43</f>
        <v>38486.5</v>
      </c>
      <c r="G9" s="76">
        <f>G10+G14+G18+G28+G40+G47+G43</f>
        <v>29322</v>
      </c>
      <c r="H9" s="76">
        <f>SUM(H10+H14+H18+H28+H40+H43+H47)</f>
        <v>40635.81999999999</v>
      </c>
      <c r="I9" s="77">
        <f>SUM(I10+I14+I18+I28+I40+I43+I47)</f>
        <v>39013.012</v>
      </c>
      <c r="J9" s="78">
        <f>I9/H9*100</f>
        <v>96.00645932578698</v>
      </c>
    </row>
    <row r="10" spans="1:10" ht="25.5" customHeight="1">
      <c r="A10" s="23">
        <v>2</v>
      </c>
      <c r="B10" s="2">
        <v>102</v>
      </c>
      <c r="C10" s="3"/>
      <c r="D10" s="3"/>
      <c r="E10" s="46" t="s">
        <v>58</v>
      </c>
      <c r="F10" s="77">
        <f aca="true" t="shared" si="0" ref="F10:I12">F11</f>
        <v>1119</v>
      </c>
      <c r="G10" s="77">
        <f t="shared" si="0"/>
        <v>1452</v>
      </c>
      <c r="H10" s="77">
        <f t="shared" si="0"/>
        <v>1220.9</v>
      </c>
      <c r="I10" s="77">
        <f t="shared" si="0"/>
        <v>1115.78</v>
      </c>
      <c r="J10" s="78">
        <f aca="true" t="shared" si="1" ref="J10:J77">I10/H10*100</f>
        <v>91.38995822753705</v>
      </c>
    </row>
    <row r="11" spans="1:10" ht="12.75" customHeight="1">
      <c r="A11" s="23">
        <v>3</v>
      </c>
      <c r="B11" s="2">
        <v>102</v>
      </c>
      <c r="C11" s="3" t="s">
        <v>63</v>
      </c>
      <c r="D11" s="3"/>
      <c r="E11" s="46" t="s">
        <v>62</v>
      </c>
      <c r="F11" s="77">
        <f t="shared" si="0"/>
        <v>1119</v>
      </c>
      <c r="G11" s="77">
        <f t="shared" si="0"/>
        <v>1452</v>
      </c>
      <c r="H11" s="77">
        <f t="shared" si="0"/>
        <v>1220.9</v>
      </c>
      <c r="I11" s="77">
        <f t="shared" si="0"/>
        <v>1115.78</v>
      </c>
      <c r="J11" s="78">
        <f t="shared" si="1"/>
        <v>91.38995822753705</v>
      </c>
    </row>
    <row r="12" spans="1:10" ht="12.75" customHeight="1">
      <c r="A12" s="23">
        <v>4</v>
      </c>
      <c r="B12" s="2">
        <v>102</v>
      </c>
      <c r="C12" s="3" t="s">
        <v>64</v>
      </c>
      <c r="D12" s="3"/>
      <c r="E12" s="46" t="s">
        <v>33</v>
      </c>
      <c r="F12" s="77">
        <f t="shared" si="0"/>
        <v>1119</v>
      </c>
      <c r="G12" s="77">
        <f t="shared" si="0"/>
        <v>1452</v>
      </c>
      <c r="H12" s="77">
        <f t="shared" si="0"/>
        <v>1220.9</v>
      </c>
      <c r="I12" s="77">
        <f t="shared" si="0"/>
        <v>1115.78</v>
      </c>
      <c r="J12" s="78">
        <f t="shared" si="1"/>
        <v>91.38995822753705</v>
      </c>
    </row>
    <row r="13" spans="1:10" ht="27" customHeight="1">
      <c r="A13" s="23">
        <v>5</v>
      </c>
      <c r="B13" s="4">
        <v>102</v>
      </c>
      <c r="C13" s="5" t="s">
        <v>64</v>
      </c>
      <c r="D13" s="5" t="s">
        <v>50</v>
      </c>
      <c r="E13" s="49" t="s">
        <v>387</v>
      </c>
      <c r="F13" s="79">
        <v>1119</v>
      </c>
      <c r="G13" s="79">
        <v>1452</v>
      </c>
      <c r="H13" s="80">
        <v>1220.9</v>
      </c>
      <c r="I13" s="80">
        <v>1115.78</v>
      </c>
      <c r="J13" s="81">
        <f t="shared" si="1"/>
        <v>91.38995822753705</v>
      </c>
    </row>
    <row r="14" spans="1:10" ht="38.25" customHeight="1">
      <c r="A14" s="23">
        <v>6</v>
      </c>
      <c r="B14" s="2">
        <v>103</v>
      </c>
      <c r="C14" s="3"/>
      <c r="D14" s="3"/>
      <c r="E14" s="46" t="s">
        <v>30</v>
      </c>
      <c r="F14" s="77">
        <f>F15</f>
        <v>917</v>
      </c>
      <c r="G14" s="77">
        <f>G15</f>
        <v>1517</v>
      </c>
      <c r="H14" s="77">
        <f>H15</f>
        <v>1058.649</v>
      </c>
      <c r="I14" s="77">
        <f>SUM(I17)</f>
        <v>1023.35</v>
      </c>
      <c r="J14" s="78">
        <f t="shared" si="1"/>
        <v>96.66565594451042</v>
      </c>
    </row>
    <row r="15" spans="1:10" ht="12.75" customHeight="1">
      <c r="A15" s="23">
        <v>7</v>
      </c>
      <c r="B15" s="8">
        <v>103</v>
      </c>
      <c r="C15" s="27" t="s">
        <v>63</v>
      </c>
      <c r="D15" s="9"/>
      <c r="E15" s="46" t="s">
        <v>62</v>
      </c>
      <c r="F15" s="77">
        <f aca="true" t="shared" si="2" ref="F15:H16">F16</f>
        <v>917</v>
      </c>
      <c r="G15" s="77">
        <f t="shared" si="2"/>
        <v>1517</v>
      </c>
      <c r="H15" s="77">
        <f t="shared" si="2"/>
        <v>1058.649</v>
      </c>
      <c r="I15" s="77">
        <f>SUM(I16)</f>
        <v>1023.35</v>
      </c>
      <c r="J15" s="78">
        <f t="shared" si="1"/>
        <v>96.66565594451042</v>
      </c>
    </row>
    <row r="16" spans="1:10" ht="24.75" customHeight="1">
      <c r="A16" s="23">
        <v>8</v>
      </c>
      <c r="B16" s="8">
        <v>103</v>
      </c>
      <c r="C16" s="27" t="s">
        <v>65</v>
      </c>
      <c r="D16" s="9"/>
      <c r="E16" s="46" t="s">
        <v>66</v>
      </c>
      <c r="F16" s="77">
        <f t="shared" si="2"/>
        <v>917</v>
      </c>
      <c r="G16" s="77">
        <f t="shared" si="2"/>
        <v>1517</v>
      </c>
      <c r="H16" s="77">
        <f t="shared" si="2"/>
        <v>1058.649</v>
      </c>
      <c r="I16" s="77">
        <f>SUM(I17)</f>
        <v>1023.35</v>
      </c>
      <c r="J16" s="78">
        <f t="shared" si="1"/>
        <v>96.66565594451042</v>
      </c>
    </row>
    <row r="17" spans="1:10" ht="28.5" customHeight="1">
      <c r="A17" s="23">
        <v>9</v>
      </c>
      <c r="B17" s="10">
        <v>103</v>
      </c>
      <c r="C17" s="28" t="s">
        <v>65</v>
      </c>
      <c r="D17" s="5" t="s">
        <v>50</v>
      </c>
      <c r="E17" s="49" t="s">
        <v>387</v>
      </c>
      <c r="F17" s="79">
        <f>670+80+167</f>
        <v>917</v>
      </c>
      <c r="G17" s="79">
        <v>1517</v>
      </c>
      <c r="H17" s="80">
        <v>1058.649</v>
      </c>
      <c r="I17" s="80">
        <v>1023.35</v>
      </c>
      <c r="J17" s="81">
        <f t="shared" si="1"/>
        <v>96.66565594451042</v>
      </c>
    </row>
    <row r="18" spans="1:10" ht="38.25" customHeight="1">
      <c r="A18" s="23">
        <v>10</v>
      </c>
      <c r="B18" s="2">
        <v>104</v>
      </c>
      <c r="C18" s="3"/>
      <c r="D18" s="3"/>
      <c r="E18" s="46" t="s">
        <v>35</v>
      </c>
      <c r="F18" s="77">
        <f>F19</f>
        <v>13588</v>
      </c>
      <c r="G18" s="77">
        <f>G19</f>
        <v>24447</v>
      </c>
      <c r="H18" s="77">
        <f>H19</f>
        <v>13505.8</v>
      </c>
      <c r="I18" s="77">
        <f>I19</f>
        <v>13142.55</v>
      </c>
      <c r="J18" s="78">
        <f t="shared" si="1"/>
        <v>97.31041478475913</v>
      </c>
    </row>
    <row r="19" spans="1:10" ht="12.75" customHeight="1">
      <c r="A19" s="23">
        <v>11</v>
      </c>
      <c r="B19" s="2">
        <v>104</v>
      </c>
      <c r="C19" s="3" t="s">
        <v>63</v>
      </c>
      <c r="D19" s="3"/>
      <c r="E19" s="46" t="s">
        <v>62</v>
      </c>
      <c r="F19" s="77">
        <f>F20+F22+F25</f>
        <v>13588</v>
      </c>
      <c r="G19" s="77">
        <f>G20+G22+G25</f>
        <v>24447</v>
      </c>
      <c r="H19" s="77">
        <f>H20+H22+H25</f>
        <v>13505.8</v>
      </c>
      <c r="I19" s="77">
        <f>I20+I22+I25</f>
        <v>13142.55</v>
      </c>
      <c r="J19" s="78">
        <f t="shared" si="1"/>
        <v>97.31041478475913</v>
      </c>
    </row>
    <row r="20" spans="1:10" ht="25.5" customHeight="1">
      <c r="A20" s="23">
        <v>12</v>
      </c>
      <c r="B20" s="2">
        <v>104</v>
      </c>
      <c r="C20" s="3" t="s">
        <v>65</v>
      </c>
      <c r="D20" s="3"/>
      <c r="E20" s="46" t="s">
        <v>68</v>
      </c>
      <c r="F20" s="77">
        <f>F21</f>
        <v>10504</v>
      </c>
      <c r="G20" s="77">
        <f>G21</f>
        <v>14238</v>
      </c>
      <c r="H20" s="77">
        <f>H21</f>
        <v>10504</v>
      </c>
      <c r="I20" s="77">
        <f>I21</f>
        <v>10191.285</v>
      </c>
      <c r="J20" s="78">
        <f t="shared" si="1"/>
        <v>97.02289603960395</v>
      </c>
    </row>
    <row r="21" spans="1:10" ht="30" customHeight="1">
      <c r="A21" s="23">
        <v>13</v>
      </c>
      <c r="B21" s="4">
        <v>104</v>
      </c>
      <c r="C21" s="5" t="s">
        <v>65</v>
      </c>
      <c r="D21" s="5" t="s">
        <v>50</v>
      </c>
      <c r="E21" s="49" t="s">
        <v>387</v>
      </c>
      <c r="F21" s="79">
        <v>10504</v>
      </c>
      <c r="G21" s="79">
        <v>14238</v>
      </c>
      <c r="H21" s="80">
        <v>10504</v>
      </c>
      <c r="I21" s="80">
        <v>10191.285</v>
      </c>
      <c r="J21" s="81">
        <f t="shared" si="1"/>
        <v>97.02289603960395</v>
      </c>
    </row>
    <row r="22" spans="1:10" ht="16.5" customHeight="1">
      <c r="A22" s="23">
        <v>14</v>
      </c>
      <c r="B22" s="2">
        <v>104</v>
      </c>
      <c r="C22" s="3" t="s">
        <v>63</v>
      </c>
      <c r="D22" s="3"/>
      <c r="E22" s="46" t="s">
        <v>62</v>
      </c>
      <c r="F22" s="77">
        <f>F23</f>
        <v>737</v>
      </c>
      <c r="G22" s="77">
        <f aca="true" t="shared" si="3" ref="G22:I23">G23</f>
        <v>949</v>
      </c>
      <c r="H22" s="77">
        <f t="shared" si="3"/>
        <v>787</v>
      </c>
      <c r="I22" s="77">
        <f t="shared" si="3"/>
        <v>774.633</v>
      </c>
      <c r="J22" s="78">
        <f t="shared" si="1"/>
        <v>98.42858958068615</v>
      </c>
    </row>
    <row r="23" spans="1:10" ht="25.5" customHeight="1">
      <c r="A23" s="23">
        <v>15</v>
      </c>
      <c r="B23" s="2">
        <v>104</v>
      </c>
      <c r="C23" s="3" t="s">
        <v>67</v>
      </c>
      <c r="D23" s="3"/>
      <c r="E23" s="46" t="s">
        <v>38</v>
      </c>
      <c r="F23" s="77">
        <f>F24</f>
        <v>737</v>
      </c>
      <c r="G23" s="77">
        <f t="shared" si="3"/>
        <v>949</v>
      </c>
      <c r="H23" s="77">
        <f t="shared" si="3"/>
        <v>787</v>
      </c>
      <c r="I23" s="77">
        <f t="shared" si="3"/>
        <v>774.633</v>
      </c>
      <c r="J23" s="78">
        <f t="shared" si="1"/>
        <v>98.42858958068615</v>
      </c>
    </row>
    <row r="24" spans="1:10" ht="26.25" customHeight="1">
      <c r="A24" s="23">
        <v>16</v>
      </c>
      <c r="B24" s="4">
        <v>104</v>
      </c>
      <c r="C24" s="5" t="s">
        <v>67</v>
      </c>
      <c r="D24" s="5" t="s">
        <v>50</v>
      </c>
      <c r="E24" s="49" t="s">
        <v>387</v>
      </c>
      <c r="F24" s="79">
        <v>737</v>
      </c>
      <c r="G24" s="79">
        <v>949</v>
      </c>
      <c r="H24" s="80">
        <v>787</v>
      </c>
      <c r="I24" s="80">
        <v>774.633</v>
      </c>
      <c r="J24" s="81">
        <f t="shared" si="1"/>
        <v>98.42858958068615</v>
      </c>
    </row>
    <row r="25" spans="1:10" ht="15.75" customHeight="1">
      <c r="A25" s="23">
        <v>17</v>
      </c>
      <c r="B25" s="2">
        <v>104</v>
      </c>
      <c r="C25" s="3" t="s">
        <v>63</v>
      </c>
      <c r="D25" s="5"/>
      <c r="E25" s="46" t="s">
        <v>62</v>
      </c>
      <c r="F25" s="77">
        <v>2347</v>
      </c>
      <c r="G25" s="77">
        <f aca="true" t="shared" si="4" ref="G25:I26">G26</f>
        <v>9260</v>
      </c>
      <c r="H25" s="77">
        <f>SUM(H26)</f>
        <v>2214.8</v>
      </c>
      <c r="I25" s="77">
        <f t="shared" si="4"/>
        <v>2176.632</v>
      </c>
      <c r="J25" s="78">
        <f t="shared" si="1"/>
        <v>98.27668412497742</v>
      </c>
    </row>
    <row r="26" spans="1:10" ht="27.75" customHeight="1">
      <c r="A26" s="23">
        <v>18</v>
      </c>
      <c r="B26" s="2">
        <v>104</v>
      </c>
      <c r="C26" s="3" t="s">
        <v>69</v>
      </c>
      <c r="D26" s="3"/>
      <c r="E26" s="46" t="s">
        <v>74</v>
      </c>
      <c r="F26" s="77">
        <f>F27</f>
        <v>2347</v>
      </c>
      <c r="G26" s="77">
        <f t="shared" si="4"/>
        <v>9260</v>
      </c>
      <c r="H26" s="77">
        <f t="shared" si="4"/>
        <v>2214.8</v>
      </c>
      <c r="I26" s="77">
        <f t="shared" si="4"/>
        <v>2176.632</v>
      </c>
      <c r="J26" s="78">
        <f t="shared" si="1"/>
        <v>98.27668412497742</v>
      </c>
    </row>
    <row r="27" spans="1:10" ht="24.75" customHeight="1">
      <c r="A27" s="23">
        <v>19</v>
      </c>
      <c r="B27" s="4">
        <v>104</v>
      </c>
      <c r="C27" s="5" t="s">
        <v>69</v>
      </c>
      <c r="D27" s="5" t="s">
        <v>50</v>
      </c>
      <c r="E27" s="49" t="s">
        <v>387</v>
      </c>
      <c r="F27" s="79">
        <v>2347</v>
      </c>
      <c r="G27" s="79">
        <v>9260</v>
      </c>
      <c r="H27" s="80">
        <v>2214.8</v>
      </c>
      <c r="I27" s="80">
        <v>2176.632</v>
      </c>
      <c r="J27" s="81">
        <f t="shared" si="1"/>
        <v>98.27668412497742</v>
      </c>
    </row>
    <row r="28" spans="1:10" ht="39" customHeight="1">
      <c r="A28" s="23">
        <v>20</v>
      </c>
      <c r="B28" s="2">
        <v>106</v>
      </c>
      <c r="C28" s="3"/>
      <c r="D28" s="3"/>
      <c r="E28" s="46" t="s">
        <v>388</v>
      </c>
      <c r="F28" s="77">
        <f>F29+F34</f>
        <v>4444</v>
      </c>
      <c r="G28" s="77">
        <f>G29+G34</f>
        <v>1656</v>
      </c>
      <c r="H28" s="77">
        <f>H29+H34</f>
        <v>4139.2919999999995</v>
      </c>
      <c r="I28" s="77">
        <f>SUM(I29+I34)</f>
        <v>4099.7789999999995</v>
      </c>
      <c r="J28" s="78">
        <f t="shared" si="1"/>
        <v>99.04541646252548</v>
      </c>
    </row>
    <row r="29" spans="1:10" ht="39.75" customHeight="1">
      <c r="A29" s="23">
        <v>21</v>
      </c>
      <c r="B29" s="2">
        <v>106</v>
      </c>
      <c r="C29" s="3" t="s">
        <v>249</v>
      </c>
      <c r="D29" s="3"/>
      <c r="E29" s="52" t="s">
        <v>73</v>
      </c>
      <c r="F29" s="77">
        <f>F30</f>
        <v>3590</v>
      </c>
      <c r="G29" s="77">
        <f aca="true" t="shared" si="5" ref="G29:I30">G30</f>
        <v>809</v>
      </c>
      <c r="H29" s="77">
        <f t="shared" si="5"/>
        <v>3271.3999999999996</v>
      </c>
      <c r="I29" s="77">
        <f t="shared" si="5"/>
        <v>3231.8859999999995</v>
      </c>
      <c r="J29" s="78">
        <f t="shared" si="1"/>
        <v>98.79213792260194</v>
      </c>
    </row>
    <row r="30" spans="1:10" ht="39.75" customHeight="1">
      <c r="A30" s="23">
        <v>22</v>
      </c>
      <c r="B30" s="2">
        <v>106</v>
      </c>
      <c r="C30" s="3" t="s">
        <v>247</v>
      </c>
      <c r="D30" s="3"/>
      <c r="E30" s="60" t="s">
        <v>242</v>
      </c>
      <c r="F30" s="77">
        <f>F31</f>
        <v>3590</v>
      </c>
      <c r="G30" s="77">
        <f t="shared" si="5"/>
        <v>809</v>
      </c>
      <c r="H30" s="77">
        <f t="shared" si="5"/>
        <v>3271.3999999999996</v>
      </c>
      <c r="I30" s="77">
        <f t="shared" si="5"/>
        <v>3231.8859999999995</v>
      </c>
      <c r="J30" s="78">
        <f t="shared" si="1"/>
        <v>98.79213792260194</v>
      </c>
    </row>
    <row r="31" spans="1:10" ht="27" customHeight="1">
      <c r="A31" s="23">
        <v>23</v>
      </c>
      <c r="B31" s="2">
        <v>106</v>
      </c>
      <c r="C31" s="3" t="s">
        <v>248</v>
      </c>
      <c r="D31" s="3"/>
      <c r="E31" s="46" t="s">
        <v>71</v>
      </c>
      <c r="F31" s="77">
        <f>F32+F33</f>
        <v>3590</v>
      </c>
      <c r="G31" s="77">
        <f>G32+G33</f>
        <v>809</v>
      </c>
      <c r="H31" s="77">
        <f>H32+H33</f>
        <v>3271.3999999999996</v>
      </c>
      <c r="I31" s="77">
        <f>I32+I33</f>
        <v>3231.8859999999995</v>
      </c>
      <c r="J31" s="78">
        <f t="shared" si="1"/>
        <v>98.79213792260194</v>
      </c>
    </row>
    <row r="32" spans="1:10" ht="12.75" customHeight="1">
      <c r="A32" s="23">
        <v>24</v>
      </c>
      <c r="B32" s="4">
        <v>106</v>
      </c>
      <c r="C32" s="5" t="s">
        <v>248</v>
      </c>
      <c r="D32" s="5" t="s">
        <v>50</v>
      </c>
      <c r="E32" s="49" t="s">
        <v>387</v>
      </c>
      <c r="F32" s="79">
        <v>2552</v>
      </c>
      <c r="G32" s="79">
        <v>809</v>
      </c>
      <c r="H32" s="80">
        <v>2351.2</v>
      </c>
      <c r="I32" s="80">
        <v>2323.086</v>
      </c>
      <c r="J32" s="81">
        <f t="shared" si="1"/>
        <v>98.80427015991835</v>
      </c>
    </row>
    <row r="33" spans="1:10" ht="27.75" customHeight="1">
      <c r="A33" s="23">
        <v>25</v>
      </c>
      <c r="B33" s="4">
        <v>106</v>
      </c>
      <c r="C33" s="5" t="s">
        <v>248</v>
      </c>
      <c r="D33" s="5" t="s">
        <v>72</v>
      </c>
      <c r="E33" s="61" t="s">
        <v>377</v>
      </c>
      <c r="F33" s="79">
        <v>1038</v>
      </c>
      <c r="G33" s="79"/>
      <c r="H33" s="80">
        <v>920.2</v>
      </c>
      <c r="I33" s="80">
        <v>908.8</v>
      </c>
      <c r="J33" s="81">
        <f t="shared" si="1"/>
        <v>98.76113888285154</v>
      </c>
    </row>
    <row r="34" spans="1:10" s="18" customFormat="1" ht="16.5" customHeight="1">
      <c r="A34" s="23">
        <v>26</v>
      </c>
      <c r="B34" s="2">
        <v>106</v>
      </c>
      <c r="C34" s="3" t="s">
        <v>63</v>
      </c>
      <c r="D34" s="3"/>
      <c r="E34" s="46" t="s">
        <v>62</v>
      </c>
      <c r="F34" s="77">
        <f>F35+F37</f>
        <v>854</v>
      </c>
      <c r="G34" s="77">
        <f>G35+G37</f>
        <v>847</v>
      </c>
      <c r="H34" s="77">
        <f>H35+H37</f>
        <v>867.892</v>
      </c>
      <c r="I34" s="77">
        <f>I35+I37</f>
        <v>867.893</v>
      </c>
      <c r="J34" s="78">
        <f t="shared" si="1"/>
        <v>100.00011522170962</v>
      </c>
    </row>
    <row r="35" spans="1:10" ht="25.5" customHeight="1">
      <c r="A35" s="23">
        <v>27</v>
      </c>
      <c r="B35" s="2">
        <v>106</v>
      </c>
      <c r="C35" s="3" t="s">
        <v>70</v>
      </c>
      <c r="D35" s="3"/>
      <c r="E35" s="46" t="s">
        <v>31</v>
      </c>
      <c r="F35" s="77">
        <f>F36</f>
        <v>510</v>
      </c>
      <c r="G35" s="77">
        <f>G36</f>
        <v>847</v>
      </c>
      <c r="H35" s="77">
        <f>H36</f>
        <v>516.246</v>
      </c>
      <c r="I35" s="77">
        <f>SUM(I36)</f>
        <v>516.246</v>
      </c>
      <c r="J35" s="78">
        <f t="shared" si="1"/>
        <v>100</v>
      </c>
    </row>
    <row r="36" spans="1:10" ht="26.25" customHeight="1">
      <c r="A36" s="23">
        <v>28</v>
      </c>
      <c r="B36" s="4">
        <v>106</v>
      </c>
      <c r="C36" s="5" t="s">
        <v>70</v>
      </c>
      <c r="D36" s="5" t="s">
        <v>50</v>
      </c>
      <c r="E36" s="49" t="s">
        <v>387</v>
      </c>
      <c r="F36" s="79">
        <v>510</v>
      </c>
      <c r="G36" s="79">
        <v>847</v>
      </c>
      <c r="H36" s="80">
        <v>516.246</v>
      </c>
      <c r="I36" s="80">
        <v>516.246</v>
      </c>
      <c r="J36" s="81">
        <f t="shared" si="1"/>
        <v>100</v>
      </c>
    </row>
    <row r="37" spans="1:10" s="18" customFormat="1" ht="27.75" customHeight="1">
      <c r="A37" s="23">
        <v>29</v>
      </c>
      <c r="B37" s="2">
        <v>106</v>
      </c>
      <c r="C37" s="3" t="s">
        <v>241</v>
      </c>
      <c r="D37" s="3"/>
      <c r="E37" s="46" t="s">
        <v>66</v>
      </c>
      <c r="F37" s="77">
        <f>F38+F39</f>
        <v>344</v>
      </c>
      <c r="G37" s="77">
        <f>G38+G39</f>
        <v>0</v>
      </c>
      <c r="H37" s="77">
        <f>H38+H39</f>
        <v>351.646</v>
      </c>
      <c r="I37" s="77">
        <f>SUM(I38:I39)</f>
        <v>351.647</v>
      </c>
      <c r="J37" s="78">
        <f t="shared" si="1"/>
        <v>100.00028437690176</v>
      </c>
    </row>
    <row r="38" spans="1:10" ht="23.25" customHeight="1">
      <c r="A38" s="23">
        <v>30</v>
      </c>
      <c r="B38" s="4">
        <v>106</v>
      </c>
      <c r="C38" s="5" t="s">
        <v>241</v>
      </c>
      <c r="D38" s="5" t="s">
        <v>50</v>
      </c>
      <c r="E38" s="49" t="s">
        <v>387</v>
      </c>
      <c r="F38" s="79">
        <v>341</v>
      </c>
      <c r="G38" s="79"/>
      <c r="H38" s="80">
        <f>341+3.456+4.19</f>
        <v>348.646</v>
      </c>
      <c r="I38" s="80">
        <v>348.647</v>
      </c>
      <c r="J38" s="81">
        <f t="shared" si="1"/>
        <v>100.0002868238844</v>
      </c>
    </row>
    <row r="39" spans="1:10" ht="29.25" customHeight="1">
      <c r="A39" s="23">
        <v>31</v>
      </c>
      <c r="B39" s="4">
        <v>106</v>
      </c>
      <c r="C39" s="5" t="s">
        <v>241</v>
      </c>
      <c r="D39" s="5"/>
      <c r="E39" s="61" t="s">
        <v>82</v>
      </c>
      <c r="F39" s="79">
        <f>3</f>
        <v>3</v>
      </c>
      <c r="G39" s="79"/>
      <c r="H39" s="80">
        <v>3</v>
      </c>
      <c r="I39" s="80">
        <v>3</v>
      </c>
      <c r="J39" s="81">
        <f t="shared" si="1"/>
        <v>100</v>
      </c>
    </row>
    <row r="40" spans="1:11" ht="12.75" customHeight="1">
      <c r="A40" s="23">
        <v>32</v>
      </c>
      <c r="B40" s="2">
        <v>107</v>
      </c>
      <c r="C40" s="3"/>
      <c r="D40" s="3"/>
      <c r="E40" s="46" t="s">
        <v>245</v>
      </c>
      <c r="F40" s="77">
        <f>F41</f>
        <v>3800</v>
      </c>
      <c r="G40" s="77">
        <f aca="true" t="shared" si="6" ref="G40:I41">G41</f>
        <v>0</v>
      </c>
      <c r="H40" s="77">
        <f t="shared" si="6"/>
        <v>3165.8</v>
      </c>
      <c r="I40" s="77">
        <f t="shared" si="6"/>
        <v>3165.808</v>
      </c>
      <c r="J40" s="78">
        <f t="shared" si="1"/>
        <v>100.00025270073914</v>
      </c>
      <c r="K40" s="17"/>
    </row>
    <row r="41" spans="1:10" ht="12.75" customHeight="1">
      <c r="A41" s="23">
        <v>33</v>
      </c>
      <c r="B41" s="2">
        <v>107</v>
      </c>
      <c r="C41" s="3" t="s">
        <v>246</v>
      </c>
      <c r="D41" s="5"/>
      <c r="E41" s="46" t="s">
        <v>62</v>
      </c>
      <c r="F41" s="77">
        <f>F42</f>
        <v>3800</v>
      </c>
      <c r="G41" s="77">
        <f t="shared" si="6"/>
        <v>0</v>
      </c>
      <c r="H41" s="77">
        <f t="shared" si="6"/>
        <v>3165.8</v>
      </c>
      <c r="I41" s="77">
        <f>SUM(I42)</f>
        <v>3165.808</v>
      </c>
      <c r="J41" s="78">
        <f t="shared" si="1"/>
        <v>100.00025270073914</v>
      </c>
    </row>
    <row r="42" spans="1:10" ht="28.5" customHeight="1">
      <c r="A42" s="23">
        <v>34</v>
      </c>
      <c r="B42" s="4">
        <v>107</v>
      </c>
      <c r="C42" s="5" t="s">
        <v>246</v>
      </c>
      <c r="D42" s="5" t="s">
        <v>72</v>
      </c>
      <c r="E42" s="61" t="s">
        <v>377</v>
      </c>
      <c r="F42" s="79">
        <v>3800</v>
      </c>
      <c r="G42" s="79"/>
      <c r="H42" s="80">
        <v>3165.8</v>
      </c>
      <c r="I42" s="80">
        <v>3165.808</v>
      </c>
      <c r="J42" s="81">
        <f t="shared" si="1"/>
        <v>100.00025270073914</v>
      </c>
    </row>
    <row r="43" spans="1:10" ht="12.75" customHeight="1">
      <c r="A43" s="23">
        <v>35</v>
      </c>
      <c r="B43" s="2">
        <v>111</v>
      </c>
      <c r="C43" s="3"/>
      <c r="D43" s="3"/>
      <c r="E43" s="46" t="s">
        <v>7</v>
      </c>
      <c r="F43" s="77">
        <f aca="true" t="shared" si="7" ref="F43:I45">F44</f>
        <v>150</v>
      </c>
      <c r="G43" s="77">
        <f t="shared" si="7"/>
        <v>250</v>
      </c>
      <c r="H43" s="77">
        <f t="shared" si="7"/>
        <v>450</v>
      </c>
      <c r="I43" s="77">
        <f t="shared" si="7"/>
        <v>236.4</v>
      </c>
      <c r="J43" s="78">
        <f>SUM(J44)</f>
        <v>52.53333333333333</v>
      </c>
    </row>
    <row r="44" spans="1:10" ht="12.75" customHeight="1">
      <c r="A44" s="23">
        <v>36</v>
      </c>
      <c r="B44" s="2">
        <v>111</v>
      </c>
      <c r="C44" s="3" t="s">
        <v>63</v>
      </c>
      <c r="D44" s="3"/>
      <c r="E44" s="46" t="s">
        <v>62</v>
      </c>
      <c r="F44" s="77">
        <f t="shared" si="7"/>
        <v>150</v>
      </c>
      <c r="G44" s="77">
        <f t="shared" si="7"/>
        <v>250</v>
      </c>
      <c r="H44" s="77">
        <f t="shared" si="7"/>
        <v>450</v>
      </c>
      <c r="I44" s="77">
        <f t="shared" si="7"/>
        <v>236.4</v>
      </c>
      <c r="J44" s="78">
        <f>SUM(J45)</f>
        <v>52.53333333333333</v>
      </c>
    </row>
    <row r="45" spans="1:10" ht="12.75" customHeight="1">
      <c r="A45" s="23">
        <v>37</v>
      </c>
      <c r="B45" s="2">
        <v>111</v>
      </c>
      <c r="C45" s="3" t="s">
        <v>75</v>
      </c>
      <c r="D45" s="3"/>
      <c r="E45" s="46" t="s">
        <v>8</v>
      </c>
      <c r="F45" s="77">
        <f t="shared" si="7"/>
        <v>150</v>
      </c>
      <c r="G45" s="77">
        <f t="shared" si="7"/>
        <v>250</v>
      </c>
      <c r="H45" s="77">
        <f t="shared" si="7"/>
        <v>450</v>
      </c>
      <c r="I45" s="77">
        <f t="shared" si="7"/>
        <v>236.4</v>
      </c>
      <c r="J45" s="78">
        <f>SUM(J46)</f>
        <v>52.53333333333333</v>
      </c>
    </row>
    <row r="46" spans="1:10" ht="12.75" customHeight="1">
      <c r="A46" s="23">
        <v>38</v>
      </c>
      <c r="B46" s="4">
        <v>111</v>
      </c>
      <c r="C46" s="5" t="s">
        <v>75</v>
      </c>
      <c r="D46" s="5" t="s">
        <v>51</v>
      </c>
      <c r="E46" s="49" t="s">
        <v>52</v>
      </c>
      <c r="F46" s="79">
        <v>150</v>
      </c>
      <c r="G46" s="79">
        <v>250</v>
      </c>
      <c r="H46" s="80">
        <v>450</v>
      </c>
      <c r="I46" s="80">
        <v>236.4</v>
      </c>
      <c r="J46" s="81">
        <f>I46/H46*100</f>
        <v>52.53333333333333</v>
      </c>
    </row>
    <row r="47" spans="1:10" ht="12.75" customHeight="1">
      <c r="A47" s="23">
        <v>39</v>
      </c>
      <c r="B47" s="2">
        <v>113</v>
      </c>
      <c r="C47" s="3"/>
      <c r="D47" s="3"/>
      <c r="E47" s="46" t="s">
        <v>28</v>
      </c>
      <c r="F47" s="77">
        <f>F48+F56+F80+F75</f>
        <v>14468.5</v>
      </c>
      <c r="G47" s="77">
        <f>G48+G56+G80+G75</f>
        <v>0</v>
      </c>
      <c r="H47" s="77">
        <f>H48+H56+H80+H75</f>
        <v>17095.378999999997</v>
      </c>
      <c r="I47" s="77">
        <f>SUM(I48+I56+I75+I80)</f>
        <v>16229.345</v>
      </c>
      <c r="J47" s="78">
        <f t="shared" si="1"/>
        <v>94.9341047074768</v>
      </c>
    </row>
    <row r="48" spans="1:10" ht="27.75" customHeight="1">
      <c r="A48" s="23">
        <v>40</v>
      </c>
      <c r="B48" s="2">
        <v>113</v>
      </c>
      <c r="C48" s="3" t="s">
        <v>76</v>
      </c>
      <c r="D48" s="3"/>
      <c r="E48" s="46" t="s">
        <v>389</v>
      </c>
      <c r="F48" s="77">
        <f>F49</f>
        <v>450</v>
      </c>
      <c r="G48" s="77">
        <f>G49</f>
        <v>0</v>
      </c>
      <c r="H48" s="77">
        <f>H49</f>
        <v>321.5</v>
      </c>
      <c r="I48" s="77">
        <f>I49</f>
        <v>245.75300000000001</v>
      </c>
      <c r="J48" s="78">
        <f t="shared" si="1"/>
        <v>76.43950233281494</v>
      </c>
    </row>
    <row r="49" spans="1:10" ht="38.25" customHeight="1">
      <c r="A49" s="23">
        <v>41</v>
      </c>
      <c r="B49" s="2">
        <v>113</v>
      </c>
      <c r="C49" s="3" t="s">
        <v>78</v>
      </c>
      <c r="D49" s="3"/>
      <c r="E49" s="48" t="s">
        <v>77</v>
      </c>
      <c r="F49" s="77">
        <f>F50+F52+F54</f>
        <v>450</v>
      </c>
      <c r="G49" s="77">
        <f>G50+G52+G54</f>
        <v>0</v>
      </c>
      <c r="H49" s="77">
        <f>H50+H52+H54</f>
        <v>321.5</v>
      </c>
      <c r="I49" s="77">
        <f>I50+I52+I54</f>
        <v>245.75300000000001</v>
      </c>
      <c r="J49" s="78">
        <f t="shared" si="1"/>
        <v>76.43950233281494</v>
      </c>
    </row>
    <row r="50" spans="1:10" ht="30.75" customHeight="1">
      <c r="A50" s="23">
        <v>42</v>
      </c>
      <c r="B50" s="2">
        <v>113</v>
      </c>
      <c r="C50" s="3" t="s">
        <v>79</v>
      </c>
      <c r="D50" s="3"/>
      <c r="E50" s="48" t="s">
        <v>80</v>
      </c>
      <c r="F50" s="77">
        <f>F51</f>
        <v>70</v>
      </c>
      <c r="G50" s="77">
        <f>G51</f>
        <v>0</v>
      </c>
      <c r="H50" s="77">
        <f>H51</f>
        <v>40</v>
      </c>
      <c r="I50" s="77">
        <f>I51</f>
        <v>22.257</v>
      </c>
      <c r="J50" s="78">
        <f t="shared" si="1"/>
        <v>55.642500000000005</v>
      </c>
    </row>
    <row r="51" spans="1:10" s="17" customFormat="1" ht="28.5" customHeight="1">
      <c r="A51" s="23">
        <v>43</v>
      </c>
      <c r="B51" s="4">
        <v>113</v>
      </c>
      <c r="C51" s="5" t="s">
        <v>79</v>
      </c>
      <c r="D51" s="5" t="s">
        <v>72</v>
      </c>
      <c r="E51" s="61" t="s">
        <v>377</v>
      </c>
      <c r="F51" s="82">
        <v>70</v>
      </c>
      <c r="G51" s="82"/>
      <c r="H51" s="80">
        <v>40</v>
      </c>
      <c r="I51" s="80">
        <v>22.257</v>
      </c>
      <c r="J51" s="81">
        <f t="shared" si="1"/>
        <v>55.642500000000005</v>
      </c>
    </row>
    <row r="52" spans="1:10" ht="18" customHeight="1">
      <c r="A52" s="23">
        <v>44</v>
      </c>
      <c r="B52" s="2">
        <v>113</v>
      </c>
      <c r="C52" s="3" t="s">
        <v>81</v>
      </c>
      <c r="D52" s="3"/>
      <c r="E52" s="48" t="s">
        <v>235</v>
      </c>
      <c r="F52" s="77">
        <f>F53</f>
        <v>180</v>
      </c>
      <c r="G52" s="77">
        <f>G53</f>
        <v>0</v>
      </c>
      <c r="H52" s="77">
        <f>H53</f>
        <v>100</v>
      </c>
      <c r="I52" s="77">
        <f>I53</f>
        <v>42</v>
      </c>
      <c r="J52" s="78">
        <f t="shared" si="1"/>
        <v>42</v>
      </c>
    </row>
    <row r="53" spans="1:10" ht="32.25" customHeight="1">
      <c r="A53" s="23">
        <v>45</v>
      </c>
      <c r="B53" s="4">
        <v>113</v>
      </c>
      <c r="C53" s="5" t="s">
        <v>81</v>
      </c>
      <c r="D53" s="5" t="s">
        <v>72</v>
      </c>
      <c r="E53" s="61" t="s">
        <v>377</v>
      </c>
      <c r="F53" s="83">
        <v>180</v>
      </c>
      <c r="G53" s="77"/>
      <c r="H53" s="80">
        <v>100</v>
      </c>
      <c r="I53" s="80">
        <v>42</v>
      </c>
      <c r="J53" s="81">
        <f t="shared" si="1"/>
        <v>42</v>
      </c>
    </row>
    <row r="54" spans="1:10" s="17" customFormat="1" ht="47.25" customHeight="1">
      <c r="A54" s="23">
        <v>46</v>
      </c>
      <c r="B54" s="2">
        <v>113</v>
      </c>
      <c r="C54" s="3" t="s">
        <v>83</v>
      </c>
      <c r="D54" s="5"/>
      <c r="E54" s="46" t="s">
        <v>84</v>
      </c>
      <c r="F54" s="77">
        <f>F55</f>
        <v>200</v>
      </c>
      <c r="G54" s="77">
        <f>G55</f>
        <v>0</v>
      </c>
      <c r="H54" s="77">
        <f>H55</f>
        <v>181.5</v>
      </c>
      <c r="I54" s="77">
        <f>I55</f>
        <v>181.496</v>
      </c>
      <c r="J54" s="78">
        <f t="shared" si="1"/>
        <v>99.9977961432507</v>
      </c>
    </row>
    <row r="55" spans="1:10" s="17" customFormat="1" ht="30.75" customHeight="1">
      <c r="A55" s="23">
        <v>47</v>
      </c>
      <c r="B55" s="4">
        <v>113</v>
      </c>
      <c r="C55" s="5" t="s">
        <v>83</v>
      </c>
      <c r="D55" s="5" t="s">
        <v>72</v>
      </c>
      <c r="E55" s="61" t="s">
        <v>377</v>
      </c>
      <c r="F55" s="82">
        <v>200</v>
      </c>
      <c r="G55" s="82"/>
      <c r="H55" s="80">
        <v>181.5</v>
      </c>
      <c r="I55" s="80">
        <v>181.496</v>
      </c>
      <c r="J55" s="81">
        <f t="shared" si="1"/>
        <v>99.9977961432507</v>
      </c>
    </row>
    <row r="56" spans="1:10" s="17" customFormat="1" ht="16.5" customHeight="1">
      <c r="A56" s="23">
        <v>48</v>
      </c>
      <c r="B56" s="2">
        <v>113</v>
      </c>
      <c r="C56" s="3" t="s">
        <v>85</v>
      </c>
      <c r="D56" s="5"/>
      <c r="E56" s="46" t="s">
        <v>86</v>
      </c>
      <c r="F56" s="77">
        <f>F57+F63+F73+F65+F71</f>
        <v>13741</v>
      </c>
      <c r="G56" s="77">
        <f>G57+G63+G73+G65+G71</f>
        <v>0</v>
      </c>
      <c r="H56" s="77">
        <f>H57+H63+H73+H65+H71</f>
        <v>15386.649</v>
      </c>
      <c r="I56" s="77">
        <f>I57+I63+I73+I65+I71</f>
        <v>14672.942</v>
      </c>
      <c r="J56" s="78">
        <f t="shared" si="1"/>
        <v>95.36151763779105</v>
      </c>
    </row>
    <row r="57" spans="1:10" s="17" customFormat="1" ht="16.5" customHeight="1">
      <c r="A57" s="23">
        <v>49</v>
      </c>
      <c r="B57" s="2">
        <v>113</v>
      </c>
      <c r="C57" s="3" t="s">
        <v>87</v>
      </c>
      <c r="D57" s="3"/>
      <c r="E57" s="48" t="s">
        <v>88</v>
      </c>
      <c r="F57" s="77">
        <f>F58+F60+F61+F62</f>
        <v>13514</v>
      </c>
      <c r="G57" s="77">
        <f>G58+G60+G61+G62</f>
        <v>0</v>
      </c>
      <c r="H57" s="77">
        <f>SUM(H58:H62)</f>
        <v>15036.4</v>
      </c>
      <c r="I57" s="77">
        <f>I58+I60+I61+I62</f>
        <v>14395.32</v>
      </c>
      <c r="J57" s="78">
        <f t="shared" si="1"/>
        <v>95.73647947647044</v>
      </c>
    </row>
    <row r="58" spans="1:10" s="17" customFormat="1" ht="22.5" customHeight="1">
      <c r="A58" s="23">
        <v>50</v>
      </c>
      <c r="B58" s="4">
        <v>113</v>
      </c>
      <c r="C58" s="5" t="s">
        <v>87</v>
      </c>
      <c r="D58" s="5" t="s">
        <v>44</v>
      </c>
      <c r="E58" s="47" t="s">
        <v>90</v>
      </c>
      <c r="F58" s="82">
        <v>9750</v>
      </c>
      <c r="G58" s="82"/>
      <c r="H58" s="80">
        <f>8587.6-0.4-2.5+111.55</f>
        <v>8696.25</v>
      </c>
      <c r="I58" s="80">
        <v>8676.763</v>
      </c>
      <c r="J58" s="81">
        <f t="shared" si="1"/>
        <v>99.77591490585023</v>
      </c>
    </row>
    <row r="59" spans="1:10" s="17" customFormat="1" ht="24.75" customHeight="1">
      <c r="A59" s="23">
        <v>51</v>
      </c>
      <c r="B59" s="4">
        <v>113</v>
      </c>
      <c r="C59" s="5" t="s">
        <v>87</v>
      </c>
      <c r="D59" s="5" t="s">
        <v>50</v>
      </c>
      <c r="E59" s="49" t="s">
        <v>387</v>
      </c>
      <c r="F59" s="82">
        <v>0</v>
      </c>
      <c r="G59" s="82"/>
      <c r="H59" s="80">
        <v>14.4</v>
      </c>
      <c r="I59" s="80">
        <v>0</v>
      </c>
      <c r="J59" s="81">
        <f>I59/H59*100</f>
        <v>0</v>
      </c>
    </row>
    <row r="60" spans="1:11" s="17" customFormat="1" ht="27.75" customHeight="1">
      <c r="A60" s="23">
        <v>52</v>
      </c>
      <c r="B60" s="4">
        <v>113</v>
      </c>
      <c r="C60" s="5" t="s">
        <v>87</v>
      </c>
      <c r="D60" s="5" t="s">
        <v>72</v>
      </c>
      <c r="E60" s="61" t="s">
        <v>377</v>
      </c>
      <c r="F60" s="82">
        <v>3764</v>
      </c>
      <c r="G60" s="82"/>
      <c r="H60" s="80">
        <f>6464.4-60-43-1-14.65-50</f>
        <v>6295.75</v>
      </c>
      <c r="I60" s="80">
        <v>5697.987</v>
      </c>
      <c r="J60" s="81">
        <f t="shared" si="1"/>
        <v>90.50529325338522</v>
      </c>
      <c r="K60" s="71"/>
    </row>
    <row r="61" spans="1:10" s="17" customFormat="1" ht="15.75" customHeight="1">
      <c r="A61" s="23">
        <v>53</v>
      </c>
      <c r="B61" s="4">
        <v>113</v>
      </c>
      <c r="C61" s="5" t="s">
        <v>87</v>
      </c>
      <c r="D61" s="5" t="s">
        <v>55</v>
      </c>
      <c r="E61" s="47" t="s">
        <v>91</v>
      </c>
      <c r="F61" s="82">
        <f>1114.1-1114.1</f>
        <v>0</v>
      </c>
      <c r="G61" s="82"/>
      <c r="H61" s="80">
        <v>0</v>
      </c>
      <c r="I61" s="80">
        <v>0</v>
      </c>
      <c r="J61" s="81">
        <v>0</v>
      </c>
    </row>
    <row r="62" spans="1:10" s="17" customFormat="1" ht="15.75" customHeight="1">
      <c r="A62" s="23">
        <v>54</v>
      </c>
      <c r="B62" s="4">
        <v>113</v>
      </c>
      <c r="C62" s="5" t="s">
        <v>87</v>
      </c>
      <c r="D62" s="5" t="s">
        <v>330</v>
      </c>
      <c r="E62" s="47" t="s">
        <v>331</v>
      </c>
      <c r="F62" s="82">
        <v>0</v>
      </c>
      <c r="G62" s="82"/>
      <c r="H62" s="80">
        <v>30</v>
      </c>
      <c r="I62" s="80">
        <v>20.57</v>
      </c>
      <c r="J62" s="81">
        <f t="shared" si="1"/>
        <v>68.56666666666666</v>
      </c>
    </row>
    <row r="63" spans="1:10" s="18" customFormat="1" ht="29.25" customHeight="1">
      <c r="A63" s="23">
        <v>55</v>
      </c>
      <c r="B63" s="2">
        <v>113</v>
      </c>
      <c r="C63" s="3" t="s">
        <v>92</v>
      </c>
      <c r="D63" s="3"/>
      <c r="E63" s="62" t="s">
        <v>93</v>
      </c>
      <c r="F63" s="77">
        <f>F64</f>
        <v>80</v>
      </c>
      <c r="G63" s="77">
        <f>G64</f>
        <v>0</v>
      </c>
      <c r="H63" s="77">
        <f>H64</f>
        <v>80</v>
      </c>
      <c r="I63" s="77">
        <f>I64</f>
        <v>42.36</v>
      </c>
      <c r="J63" s="78">
        <f t="shared" si="1"/>
        <v>52.949999999999996</v>
      </c>
    </row>
    <row r="64" spans="1:10" s="17" customFormat="1" ht="24.75" customHeight="1">
      <c r="A64" s="23">
        <v>56</v>
      </c>
      <c r="B64" s="4">
        <v>113</v>
      </c>
      <c r="C64" s="5" t="s">
        <v>92</v>
      </c>
      <c r="D64" s="5" t="s">
        <v>72</v>
      </c>
      <c r="E64" s="61" t="s">
        <v>377</v>
      </c>
      <c r="F64" s="82">
        <v>80</v>
      </c>
      <c r="G64" s="82"/>
      <c r="H64" s="80">
        <v>80</v>
      </c>
      <c r="I64" s="80">
        <v>42.36</v>
      </c>
      <c r="J64" s="81">
        <f t="shared" si="1"/>
        <v>52.949999999999996</v>
      </c>
    </row>
    <row r="65" spans="1:10" s="17" customFormat="1" ht="39.75" customHeight="1">
      <c r="A65" s="23">
        <v>57</v>
      </c>
      <c r="B65" s="2">
        <v>113</v>
      </c>
      <c r="C65" s="3" t="s">
        <v>97</v>
      </c>
      <c r="D65" s="5"/>
      <c r="E65" s="48" t="s">
        <v>94</v>
      </c>
      <c r="F65" s="77">
        <f>F66+F68</f>
        <v>92</v>
      </c>
      <c r="G65" s="77">
        <f>G66+G68</f>
        <v>0</v>
      </c>
      <c r="H65" s="77">
        <f>H66+H68</f>
        <v>92</v>
      </c>
      <c r="I65" s="77">
        <f>I66+I68</f>
        <v>81.578</v>
      </c>
      <c r="J65" s="78">
        <f t="shared" si="1"/>
        <v>88.67173913043479</v>
      </c>
    </row>
    <row r="66" spans="1:10" s="17" customFormat="1" ht="65.25" customHeight="1">
      <c r="A66" s="23">
        <v>58</v>
      </c>
      <c r="B66" s="2">
        <v>113</v>
      </c>
      <c r="C66" s="3" t="s">
        <v>96</v>
      </c>
      <c r="D66" s="5"/>
      <c r="E66" s="48" t="s">
        <v>98</v>
      </c>
      <c r="F66" s="84">
        <f>F67</f>
        <v>0.1</v>
      </c>
      <c r="G66" s="84">
        <f>G67</f>
        <v>0</v>
      </c>
      <c r="H66" s="84">
        <f>H67</f>
        <v>0.1</v>
      </c>
      <c r="I66" s="84">
        <f>I67</f>
        <v>0.1</v>
      </c>
      <c r="J66" s="78">
        <f t="shared" si="1"/>
        <v>100</v>
      </c>
    </row>
    <row r="67" spans="1:10" s="17" customFormat="1" ht="24.75" customHeight="1">
      <c r="A67" s="23">
        <v>59</v>
      </c>
      <c r="B67" s="4">
        <v>113</v>
      </c>
      <c r="C67" s="5" t="s">
        <v>96</v>
      </c>
      <c r="D67" s="5" t="s">
        <v>72</v>
      </c>
      <c r="E67" s="61" t="s">
        <v>377</v>
      </c>
      <c r="F67" s="85">
        <v>0.1</v>
      </c>
      <c r="G67" s="82"/>
      <c r="H67" s="80">
        <v>0.1</v>
      </c>
      <c r="I67" s="80">
        <v>0.1</v>
      </c>
      <c r="J67" s="81">
        <f t="shared" si="1"/>
        <v>100</v>
      </c>
    </row>
    <row r="68" spans="1:10" s="17" customFormat="1" ht="24.75" customHeight="1">
      <c r="A68" s="23">
        <v>60</v>
      </c>
      <c r="B68" s="2">
        <v>113</v>
      </c>
      <c r="C68" s="3" t="s">
        <v>99</v>
      </c>
      <c r="D68" s="5"/>
      <c r="E68" s="48" t="s">
        <v>100</v>
      </c>
      <c r="F68" s="84">
        <f>F69+F70</f>
        <v>91.9</v>
      </c>
      <c r="G68" s="84">
        <f>G69+G70</f>
        <v>0</v>
      </c>
      <c r="H68" s="84">
        <f>H69+H70</f>
        <v>91.9</v>
      </c>
      <c r="I68" s="84">
        <f>I69+I70</f>
        <v>81.47800000000001</v>
      </c>
      <c r="J68" s="78">
        <f t="shared" si="1"/>
        <v>88.65941240478782</v>
      </c>
    </row>
    <row r="69" spans="1:10" s="17" customFormat="1" ht="24.75" customHeight="1">
      <c r="A69" s="23">
        <v>61</v>
      </c>
      <c r="B69" s="4">
        <v>113</v>
      </c>
      <c r="C69" s="5" t="s">
        <v>99</v>
      </c>
      <c r="D69" s="5" t="s">
        <v>50</v>
      </c>
      <c r="E69" s="49" t="s">
        <v>387</v>
      </c>
      <c r="F69" s="85">
        <v>43.6</v>
      </c>
      <c r="G69" s="82"/>
      <c r="H69" s="80">
        <v>43.6</v>
      </c>
      <c r="I69" s="80">
        <v>33.2</v>
      </c>
      <c r="J69" s="81">
        <f t="shared" si="1"/>
        <v>76.14678899082568</v>
      </c>
    </row>
    <row r="70" spans="1:10" s="17" customFormat="1" ht="24.75" customHeight="1">
      <c r="A70" s="23">
        <v>62</v>
      </c>
      <c r="B70" s="4">
        <v>113</v>
      </c>
      <c r="C70" s="5" t="s">
        <v>99</v>
      </c>
      <c r="D70" s="5" t="s">
        <v>72</v>
      </c>
      <c r="E70" s="61" t="s">
        <v>377</v>
      </c>
      <c r="F70" s="85">
        <v>48.3</v>
      </c>
      <c r="G70" s="82"/>
      <c r="H70" s="80">
        <v>48.3</v>
      </c>
      <c r="I70" s="80">
        <v>48.278</v>
      </c>
      <c r="J70" s="81">
        <f t="shared" si="1"/>
        <v>99.9544513457557</v>
      </c>
    </row>
    <row r="71" spans="1:10" s="18" customFormat="1" ht="24.75" customHeight="1">
      <c r="A71" s="23">
        <v>63</v>
      </c>
      <c r="B71" s="2">
        <v>113</v>
      </c>
      <c r="C71" s="3" t="s">
        <v>332</v>
      </c>
      <c r="D71" s="3"/>
      <c r="E71" s="72" t="s">
        <v>333</v>
      </c>
      <c r="F71" s="84">
        <v>0</v>
      </c>
      <c r="G71" s="77"/>
      <c r="H71" s="86">
        <f>H72</f>
        <v>123.249</v>
      </c>
      <c r="I71" s="86">
        <f>I72</f>
        <v>123.249</v>
      </c>
      <c r="J71" s="81">
        <f t="shared" si="1"/>
        <v>100</v>
      </c>
    </row>
    <row r="72" spans="1:10" s="17" customFormat="1" ht="19.5" customHeight="1">
      <c r="A72" s="23">
        <v>64</v>
      </c>
      <c r="B72" s="4">
        <v>113</v>
      </c>
      <c r="C72" s="5" t="s">
        <v>332</v>
      </c>
      <c r="D72" s="44" t="s">
        <v>342</v>
      </c>
      <c r="E72" s="74" t="s">
        <v>343</v>
      </c>
      <c r="F72" s="85">
        <v>0</v>
      </c>
      <c r="G72" s="82"/>
      <c r="H72" s="80">
        <v>123.249</v>
      </c>
      <c r="I72" s="80">
        <v>123.249</v>
      </c>
      <c r="J72" s="81">
        <f t="shared" si="1"/>
        <v>100</v>
      </c>
    </row>
    <row r="73" spans="1:10" s="17" customFormat="1" ht="16.5" customHeight="1">
      <c r="A73" s="23">
        <v>65</v>
      </c>
      <c r="B73" s="2">
        <v>113</v>
      </c>
      <c r="C73" s="3" t="s">
        <v>95</v>
      </c>
      <c r="D73" s="5"/>
      <c r="E73" s="48" t="s">
        <v>101</v>
      </c>
      <c r="F73" s="77">
        <f>F74</f>
        <v>55</v>
      </c>
      <c r="G73" s="77">
        <f>G74</f>
        <v>0</v>
      </c>
      <c r="H73" s="77">
        <f>H74</f>
        <v>55</v>
      </c>
      <c r="I73" s="77">
        <f>I74</f>
        <v>30.435</v>
      </c>
      <c r="J73" s="78">
        <f t="shared" si="1"/>
        <v>55.336363636363636</v>
      </c>
    </row>
    <row r="74" spans="1:10" s="17" customFormat="1" ht="24.75" customHeight="1">
      <c r="A74" s="23">
        <v>66</v>
      </c>
      <c r="B74" s="4">
        <v>113</v>
      </c>
      <c r="C74" s="5" t="s">
        <v>95</v>
      </c>
      <c r="D74" s="5" t="s">
        <v>72</v>
      </c>
      <c r="E74" s="61" t="s">
        <v>377</v>
      </c>
      <c r="F74" s="82">
        <v>55</v>
      </c>
      <c r="G74" s="82"/>
      <c r="H74" s="80">
        <v>55</v>
      </c>
      <c r="I74" s="80">
        <v>30.435</v>
      </c>
      <c r="J74" s="81">
        <f t="shared" si="1"/>
        <v>55.336363636363636</v>
      </c>
    </row>
    <row r="75" spans="1:10" s="17" customFormat="1" ht="31.5" customHeight="1">
      <c r="A75" s="23">
        <v>67</v>
      </c>
      <c r="B75" s="2">
        <v>113</v>
      </c>
      <c r="C75" s="3" t="s">
        <v>252</v>
      </c>
      <c r="D75" s="3"/>
      <c r="E75" s="48" t="s">
        <v>250</v>
      </c>
      <c r="F75" s="77">
        <f>F76</f>
        <v>207.5</v>
      </c>
      <c r="G75" s="77">
        <f aca="true" t="shared" si="8" ref="G75:I76">G76</f>
        <v>0</v>
      </c>
      <c r="H75" s="77">
        <f t="shared" si="8"/>
        <v>167.23</v>
      </c>
      <c r="I75" s="77">
        <f t="shared" si="8"/>
        <v>90.65</v>
      </c>
      <c r="J75" s="78">
        <f t="shared" si="1"/>
        <v>54.20678107994977</v>
      </c>
    </row>
    <row r="76" spans="1:10" s="17" customFormat="1" ht="47.25" customHeight="1">
      <c r="A76" s="23">
        <v>68</v>
      </c>
      <c r="B76" s="2">
        <v>113</v>
      </c>
      <c r="C76" s="3" t="s">
        <v>253</v>
      </c>
      <c r="D76" s="3"/>
      <c r="E76" s="48" t="s">
        <v>89</v>
      </c>
      <c r="F76" s="77">
        <f>F77</f>
        <v>207.5</v>
      </c>
      <c r="G76" s="77">
        <f t="shared" si="8"/>
        <v>0</v>
      </c>
      <c r="H76" s="77">
        <f t="shared" si="8"/>
        <v>167.23</v>
      </c>
      <c r="I76" s="77">
        <f t="shared" si="8"/>
        <v>90.65</v>
      </c>
      <c r="J76" s="78">
        <f t="shared" si="1"/>
        <v>54.20678107994977</v>
      </c>
    </row>
    <row r="77" spans="1:10" s="17" customFormat="1" ht="24.75" customHeight="1">
      <c r="A77" s="23">
        <v>69</v>
      </c>
      <c r="B77" s="2">
        <v>113</v>
      </c>
      <c r="C77" s="3" t="s">
        <v>253</v>
      </c>
      <c r="D77" s="3"/>
      <c r="E77" s="46" t="s">
        <v>251</v>
      </c>
      <c r="F77" s="77">
        <f>F79</f>
        <v>207.5</v>
      </c>
      <c r="G77" s="77">
        <f>G79</f>
        <v>0</v>
      </c>
      <c r="H77" s="77">
        <f>SUM(H78:H79)</f>
        <v>167.23</v>
      </c>
      <c r="I77" s="77">
        <f>SUM(I78:I79)</f>
        <v>90.65</v>
      </c>
      <c r="J77" s="78">
        <f t="shared" si="1"/>
        <v>54.20678107994977</v>
      </c>
    </row>
    <row r="78" spans="1:10" s="17" customFormat="1" ht="24.75" customHeight="1">
      <c r="A78" s="23">
        <v>70</v>
      </c>
      <c r="B78" s="4">
        <v>113</v>
      </c>
      <c r="C78" s="5" t="s">
        <v>253</v>
      </c>
      <c r="D78" s="5" t="s">
        <v>50</v>
      </c>
      <c r="E78" s="49" t="s">
        <v>387</v>
      </c>
      <c r="F78" s="77">
        <v>0</v>
      </c>
      <c r="G78" s="77"/>
      <c r="H78" s="82">
        <v>11.03</v>
      </c>
      <c r="I78" s="82">
        <v>11</v>
      </c>
      <c r="J78" s="78">
        <f>I78/H78*100</f>
        <v>99.72801450589303</v>
      </c>
    </row>
    <row r="79" spans="1:10" s="17" customFormat="1" ht="24.75" customHeight="1">
      <c r="A79" s="23">
        <v>71</v>
      </c>
      <c r="B79" s="4">
        <v>113</v>
      </c>
      <c r="C79" s="5" t="s">
        <v>253</v>
      </c>
      <c r="D79" s="5" t="s">
        <v>72</v>
      </c>
      <c r="E79" s="61" t="s">
        <v>377</v>
      </c>
      <c r="F79" s="82">
        <f>195+12.5</f>
        <v>207.5</v>
      </c>
      <c r="G79" s="82"/>
      <c r="H79" s="80">
        <v>156.2</v>
      </c>
      <c r="I79" s="80">
        <v>79.65</v>
      </c>
      <c r="J79" s="81">
        <f aca="true" t="shared" si="9" ref="J79:J151">I79/H79*100</f>
        <v>50.99231754161332</v>
      </c>
    </row>
    <row r="80" spans="1:10" s="17" customFormat="1" ht="12" customHeight="1">
      <c r="A80" s="23">
        <v>72</v>
      </c>
      <c r="B80" s="2">
        <v>113</v>
      </c>
      <c r="C80" s="3" t="s">
        <v>63</v>
      </c>
      <c r="D80" s="5"/>
      <c r="E80" s="46" t="s">
        <v>62</v>
      </c>
      <c r="F80" s="77">
        <f>+F83</f>
        <v>70</v>
      </c>
      <c r="G80" s="77">
        <f>+G83</f>
        <v>0</v>
      </c>
      <c r="H80" s="77">
        <f>SUM(H81+H83)</f>
        <v>1220</v>
      </c>
      <c r="I80" s="77">
        <f>SUM(I81+I83)</f>
        <v>1220</v>
      </c>
      <c r="J80" s="78">
        <f t="shared" si="9"/>
        <v>100</v>
      </c>
    </row>
    <row r="81" spans="1:10" s="17" customFormat="1" ht="20.25" customHeight="1">
      <c r="A81" s="23">
        <v>73</v>
      </c>
      <c r="B81" s="2">
        <v>113</v>
      </c>
      <c r="C81" s="3" t="s">
        <v>344</v>
      </c>
      <c r="D81" s="5"/>
      <c r="E81" s="48" t="s">
        <v>345</v>
      </c>
      <c r="F81" s="77">
        <v>0</v>
      </c>
      <c r="G81" s="77"/>
      <c r="H81" s="77">
        <f>SUM(H82)</f>
        <v>1200</v>
      </c>
      <c r="I81" s="77">
        <f>SUM(I82)</f>
        <v>1200</v>
      </c>
      <c r="J81" s="78">
        <f>I81/H81*100</f>
        <v>100</v>
      </c>
    </row>
    <row r="82" spans="1:10" s="17" customFormat="1" ht="29.25" customHeight="1">
      <c r="A82" s="23">
        <v>74</v>
      </c>
      <c r="B82" s="4">
        <v>113</v>
      </c>
      <c r="C82" s="5" t="s">
        <v>344</v>
      </c>
      <c r="D82" s="5" t="s">
        <v>72</v>
      </c>
      <c r="E82" s="61" t="s">
        <v>377</v>
      </c>
      <c r="F82" s="77">
        <v>0</v>
      </c>
      <c r="G82" s="77"/>
      <c r="H82" s="82">
        <v>1200</v>
      </c>
      <c r="I82" s="82">
        <v>1200</v>
      </c>
      <c r="J82" s="78">
        <f>I82/H82*100</f>
        <v>100</v>
      </c>
    </row>
    <row r="83" spans="1:10" s="18" customFormat="1" ht="27" customHeight="1">
      <c r="A83" s="23">
        <v>75</v>
      </c>
      <c r="B83" s="2">
        <v>113</v>
      </c>
      <c r="C83" s="3" t="s">
        <v>103</v>
      </c>
      <c r="D83" s="3"/>
      <c r="E83" s="48" t="s">
        <v>244</v>
      </c>
      <c r="F83" s="77">
        <f>F84</f>
        <v>70</v>
      </c>
      <c r="G83" s="77">
        <f>G84</f>
        <v>0</v>
      </c>
      <c r="H83" s="77">
        <f>H84</f>
        <v>20</v>
      </c>
      <c r="I83" s="77">
        <f>I84</f>
        <v>20</v>
      </c>
      <c r="J83" s="78">
        <f t="shared" si="9"/>
        <v>100</v>
      </c>
    </row>
    <row r="84" spans="1:10" s="17" customFormat="1" ht="27" customHeight="1">
      <c r="A84" s="23">
        <v>76</v>
      </c>
      <c r="B84" s="4">
        <v>113</v>
      </c>
      <c r="C84" s="5" t="s">
        <v>103</v>
      </c>
      <c r="D84" s="5" t="s">
        <v>72</v>
      </c>
      <c r="E84" s="61" t="s">
        <v>377</v>
      </c>
      <c r="F84" s="82">
        <f>130+20-80</f>
        <v>70</v>
      </c>
      <c r="G84" s="82"/>
      <c r="H84" s="80">
        <v>20</v>
      </c>
      <c r="I84" s="80">
        <v>20</v>
      </c>
      <c r="J84" s="81">
        <f t="shared" si="9"/>
        <v>100</v>
      </c>
    </row>
    <row r="85" spans="1:10" ht="15.75" customHeight="1">
      <c r="A85" s="23">
        <v>77</v>
      </c>
      <c r="B85" s="2">
        <v>200</v>
      </c>
      <c r="C85" s="3"/>
      <c r="D85" s="3"/>
      <c r="E85" s="50" t="s">
        <v>9</v>
      </c>
      <c r="F85" s="77">
        <f aca="true" t="shared" si="10" ref="F85:I87">F86</f>
        <v>326.1</v>
      </c>
      <c r="G85" s="77">
        <f t="shared" si="10"/>
        <v>1189</v>
      </c>
      <c r="H85" s="77">
        <f t="shared" si="10"/>
        <v>326.1</v>
      </c>
      <c r="I85" s="77">
        <f t="shared" si="10"/>
        <v>326.099</v>
      </c>
      <c r="J85" s="78">
        <f t="shared" si="9"/>
        <v>99.9996933455995</v>
      </c>
    </row>
    <row r="86" spans="1:10" ht="12.75" customHeight="1">
      <c r="A86" s="23">
        <v>78</v>
      </c>
      <c r="B86" s="2">
        <v>203</v>
      </c>
      <c r="C86" s="3"/>
      <c r="D86" s="3"/>
      <c r="E86" s="46" t="s">
        <v>10</v>
      </c>
      <c r="F86" s="77">
        <f t="shared" si="10"/>
        <v>326.1</v>
      </c>
      <c r="G86" s="77">
        <f t="shared" si="10"/>
        <v>1189</v>
      </c>
      <c r="H86" s="77">
        <f t="shared" si="10"/>
        <v>326.1</v>
      </c>
      <c r="I86" s="77">
        <f t="shared" si="10"/>
        <v>326.099</v>
      </c>
      <c r="J86" s="78">
        <f t="shared" si="9"/>
        <v>99.9996933455995</v>
      </c>
    </row>
    <row r="87" spans="1:10" ht="12.75" customHeight="1">
      <c r="A87" s="23">
        <v>79</v>
      </c>
      <c r="B87" s="2">
        <v>203</v>
      </c>
      <c r="C87" s="3" t="s">
        <v>63</v>
      </c>
      <c r="D87" s="3"/>
      <c r="E87" s="46" t="s">
        <v>62</v>
      </c>
      <c r="F87" s="77">
        <f t="shared" si="10"/>
        <v>326.1</v>
      </c>
      <c r="G87" s="77">
        <f t="shared" si="10"/>
        <v>1189</v>
      </c>
      <c r="H87" s="77">
        <f t="shared" si="10"/>
        <v>326.1</v>
      </c>
      <c r="I87" s="77">
        <f t="shared" si="10"/>
        <v>326.099</v>
      </c>
      <c r="J87" s="78">
        <f t="shared" si="9"/>
        <v>99.9996933455995</v>
      </c>
    </row>
    <row r="88" spans="1:10" ht="25.5" customHeight="1">
      <c r="A88" s="23">
        <v>80</v>
      </c>
      <c r="B88" s="2">
        <v>203</v>
      </c>
      <c r="C88" s="3" t="s">
        <v>104</v>
      </c>
      <c r="D88" s="3"/>
      <c r="E88" s="46" t="s">
        <v>43</v>
      </c>
      <c r="F88" s="84">
        <f>F89+F90</f>
        <v>326.1</v>
      </c>
      <c r="G88" s="84">
        <f>G89+G90</f>
        <v>1189</v>
      </c>
      <c r="H88" s="84">
        <f>H89+H90</f>
        <v>326.1</v>
      </c>
      <c r="I88" s="84">
        <f>I89+I90</f>
        <v>326.099</v>
      </c>
      <c r="J88" s="78">
        <f t="shared" si="9"/>
        <v>99.9996933455995</v>
      </c>
    </row>
    <row r="89" spans="1:10" ht="12.75" customHeight="1">
      <c r="A89" s="23">
        <v>81</v>
      </c>
      <c r="B89" s="4">
        <v>203</v>
      </c>
      <c r="C89" s="5" t="s">
        <v>104</v>
      </c>
      <c r="D89" s="5" t="s">
        <v>50</v>
      </c>
      <c r="E89" s="49" t="s">
        <v>387</v>
      </c>
      <c r="F89" s="87">
        <v>267.8</v>
      </c>
      <c r="G89" s="79">
        <v>1189</v>
      </c>
      <c r="H89" s="80">
        <v>246.9</v>
      </c>
      <c r="I89" s="80">
        <v>246.916</v>
      </c>
      <c r="J89" s="81">
        <f t="shared" si="9"/>
        <v>100.00648035641959</v>
      </c>
    </row>
    <row r="90" spans="1:10" ht="24.75" customHeight="1">
      <c r="A90" s="23">
        <v>82</v>
      </c>
      <c r="B90" s="4">
        <v>203</v>
      </c>
      <c r="C90" s="5" t="s">
        <v>104</v>
      </c>
      <c r="D90" s="5" t="s">
        <v>72</v>
      </c>
      <c r="E90" s="61" t="s">
        <v>377</v>
      </c>
      <c r="F90" s="87">
        <v>58.3</v>
      </c>
      <c r="G90" s="79"/>
      <c r="H90" s="80">
        <v>79.2</v>
      </c>
      <c r="I90" s="80">
        <v>79.183</v>
      </c>
      <c r="J90" s="81">
        <f t="shared" si="9"/>
        <v>99.97853535353536</v>
      </c>
    </row>
    <row r="91" spans="1:10" ht="31.5" customHeight="1">
      <c r="A91" s="23">
        <v>83</v>
      </c>
      <c r="B91" s="2">
        <v>300</v>
      </c>
      <c r="C91" s="3"/>
      <c r="D91" s="3"/>
      <c r="E91" s="50" t="s">
        <v>11</v>
      </c>
      <c r="F91" s="77">
        <f>F92+F104+F120</f>
        <v>3876</v>
      </c>
      <c r="G91" s="77">
        <f>G92+G104+G120</f>
        <v>477.6</v>
      </c>
      <c r="H91" s="77">
        <f>SUM(H92+H104+H120)</f>
        <v>3769.9519999999998</v>
      </c>
      <c r="I91" s="97">
        <f>I92+I104+I120</f>
        <v>3513.8410000000003</v>
      </c>
      <c r="J91" s="78">
        <f t="shared" si="9"/>
        <v>93.20651827927784</v>
      </c>
    </row>
    <row r="92" spans="1:10" ht="38.25" customHeight="1">
      <c r="A92" s="23">
        <v>84</v>
      </c>
      <c r="B92" s="2">
        <v>309</v>
      </c>
      <c r="C92" s="3"/>
      <c r="D92" s="3"/>
      <c r="E92" s="46" t="s">
        <v>37</v>
      </c>
      <c r="F92" s="77">
        <f>F93+F99</f>
        <v>2165</v>
      </c>
      <c r="G92" s="77">
        <f>G93+G99</f>
        <v>477.6</v>
      </c>
      <c r="H92" s="77">
        <f>H93+H99</f>
        <v>2144.999</v>
      </c>
      <c r="I92" s="77">
        <f>I93+I99</f>
        <v>1928.301</v>
      </c>
      <c r="J92" s="78">
        <f t="shared" si="9"/>
        <v>89.89752442775031</v>
      </c>
    </row>
    <row r="93" spans="1:10" ht="26.25" customHeight="1">
      <c r="A93" s="23">
        <v>85</v>
      </c>
      <c r="B93" s="2">
        <v>309</v>
      </c>
      <c r="C93" s="3" t="s">
        <v>76</v>
      </c>
      <c r="D93" s="3"/>
      <c r="E93" s="46" t="s">
        <v>389</v>
      </c>
      <c r="F93" s="77">
        <f>F94</f>
        <v>265</v>
      </c>
      <c r="G93" s="77">
        <f>G94</f>
        <v>477.6</v>
      </c>
      <c r="H93" s="77">
        <f>H94</f>
        <v>265</v>
      </c>
      <c r="I93" s="77">
        <f>I94</f>
        <v>199.27</v>
      </c>
      <c r="J93" s="78">
        <f t="shared" si="9"/>
        <v>75.19622641509434</v>
      </c>
    </row>
    <row r="94" spans="1:10" ht="38.25" customHeight="1">
      <c r="A94" s="23">
        <v>86</v>
      </c>
      <c r="B94" s="2">
        <v>309</v>
      </c>
      <c r="C94" s="3" t="s">
        <v>107</v>
      </c>
      <c r="D94" s="3"/>
      <c r="E94" s="46" t="s">
        <v>236</v>
      </c>
      <c r="F94" s="77">
        <f>F95++F97</f>
        <v>265</v>
      </c>
      <c r="G94" s="77">
        <f>G95++G97</f>
        <v>477.6</v>
      </c>
      <c r="H94" s="77">
        <f>H95++H97</f>
        <v>265</v>
      </c>
      <c r="I94" s="77">
        <f>I95++I97</f>
        <v>199.27</v>
      </c>
      <c r="J94" s="78">
        <f t="shared" si="9"/>
        <v>75.19622641509434</v>
      </c>
    </row>
    <row r="95" spans="1:10" ht="27" customHeight="1">
      <c r="A95" s="23">
        <v>87</v>
      </c>
      <c r="B95" s="2">
        <v>309</v>
      </c>
      <c r="C95" s="3" t="s">
        <v>105</v>
      </c>
      <c r="D95" s="3"/>
      <c r="E95" s="46" t="s">
        <v>309</v>
      </c>
      <c r="F95" s="77">
        <f>F96</f>
        <v>200</v>
      </c>
      <c r="G95" s="77">
        <f>G96</f>
        <v>477.6</v>
      </c>
      <c r="H95" s="77">
        <f>H96</f>
        <v>200</v>
      </c>
      <c r="I95" s="77">
        <f>I96</f>
        <v>199.27</v>
      </c>
      <c r="J95" s="78">
        <f t="shared" si="9"/>
        <v>99.635</v>
      </c>
    </row>
    <row r="96" spans="1:10" ht="27" customHeight="1">
      <c r="A96" s="23">
        <v>88</v>
      </c>
      <c r="B96" s="4">
        <v>309</v>
      </c>
      <c r="C96" s="5" t="s">
        <v>105</v>
      </c>
      <c r="D96" s="5" t="s">
        <v>72</v>
      </c>
      <c r="E96" s="61" t="s">
        <v>377</v>
      </c>
      <c r="F96" s="79">
        <v>200</v>
      </c>
      <c r="G96" s="79">
        <v>477.6</v>
      </c>
      <c r="H96" s="80">
        <v>200</v>
      </c>
      <c r="I96" s="80">
        <v>199.27</v>
      </c>
      <c r="J96" s="81">
        <f t="shared" si="9"/>
        <v>99.635</v>
      </c>
    </row>
    <row r="97" spans="1:10" ht="12.75" customHeight="1">
      <c r="A97" s="23">
        <v>89</v>
      </c>
      <c r="B97" s="2">
        <v>309</v>
      </c>
      <c r="C97" s="3" t="s">
        <v>106</v>
      </c>
      <c r="D97" s="5"/>
      <c r="E97" s="51" t="s">
        <v>237</v>
      </c>
      <c r="F97" s="77">
        <f>F98</f>
        <v>65</v>
      </c>
      <c r="G97" s="77">
        <f>G98</f>
        <v>0</v>
      </c>
      <c r="H97" s="77">
        <f>H98</f>
        <v>65</v>
      </c>
      <c r="I97" s="77">
        <f>I98</f>
        <v>0</v>
      </c>
      <c r="J97" s="78">
        <f t="shared" si="9"/>
        <v>0</v>
      </c>
    </row>
    <row r="98" spans="1:10" ht="28.5" customHeight="1">
      <c r="A98" s="23">
        <v>90</v>
      </c>
      <c r="B98" s="4">
        <v>309</v>
      </c>
      <c r="C98" s="5" t="s">
        <v>106</v>
      </c>
      <c r="D98" s="5" t="s">
        <v>72</v>
      </c>
      <c r="E98" s="61" t="s">
        <v>377</v>
      </c>
      <c r="F98" s="79">
        <v>65</v>
      </c>
      <c r="G98" s="79"/>
      <c r="H98" s="80">
        <v>65</v>
      </c>
      <c r="I98" s="80">
        <v>0</v>
      </c>
      <c r="J98" s="81">
        <f t="shared" si="9"/>
        <v>0</v>
      </c>
    </row>
    <row r="99" spans="1:10" ht="12.75" customHeight="1">
      <c r="A99" s="23">
        <v>91</v>
      </c>
      <c r="B99" s="2">
        <v>309</v>
      </c>
      <c r="C99" s="3" t="s">
        <v>76</v>
      </c>
      <c r="D99" s="5"/>
      <c r="E99" s="46" t="s">
        <v>389</v>
      </c>
      <c r="F99" s="77">
        <f>F100</f>
        <v>1900</v>
      </c>
      <c r="G99" s="77">
        <f aca="true" t="shared" si="11" ref="G99:I100">G100</f>
        <v>0</v>
      </c>
      <c r="H99" s="77">
        <f t="shared" si="11"/>
        <v>1879.999</v>
      </c>
      <c r="I99" s="77">
        <f t="shared" si="11"/>
        <v>1729.031</v>
      </c>
      <c r="J99" s="78">
        <f t="shared" si="9"/>
        <v>91.9697829626505</v>
      </c>
    </row>
    <row r="100" spans="1:10" ht="22.5" customHeight="1">
      <c r="A100" s="23">
        <v>92</v>
      </c>
      <c r="B100" s="2">
        <v>309</v>
      </c>
      <c r="C100" s="3" t="s">
        <v>85</v>
      </c>
      <c r="D100" s="5"/>
      <c r="E100" s="46" t="s">
        <v>86</v>
      </c>
      <c r="F100" s="77">
        <f>F101</f>
        <v>1900</v>
      </c>
      <c r="G100" s="77">
        <f t="shared" si="11"/>
        <v>0</v>
      </c>
      <c r="H100" s="77">
        <f t="shared" si="11"/>
        <v>1879.999</v>
      </c>
      <c r="I100" s="77">
        <f t="shared" si="11"/>
        <v>1729.031</v>
      </c>
      <c r="J100" s="78">
        <f t="shared" si="9"/>
        <v>91.9697829626505</v>
      </c>
    </row>
    <row r="101" spans="1:10" ht="12.75" customHeight="1">
      <c r="A101" s="23">
        <v>93</v>
      </c>
      <c r="B101" s="2">
        <v>309</v>
      </c>
      <c r="C101" s="3" t="s">
        <v>272</v>
      </c>
      <c r="D101" s="5"/>
      <c r="E101" s="46" t="s">
        <v>108</v>
      </c>
      <c r="F101" s="77">
        <f>F102+F103</f>
        <v>1900</v>
      </c>
      <c r="G101" s="77">
        <f>G102+G103</f>
        <v>0</v>
      </c>
      <c r="H101" s="77">
        <f>H102+H103</f>
        <v>1879.999</v>
      </c>
      <c r="I101" s="77">
        <f>I102+I103</f>
        <v>1729.031</v>
      </c>
      <c r="J101" s="78">
        <f t="shared" si="9"/>
        <v>91.9697829626505</v>
      </c>
    </row>
    <row r="102" spans="1:10" ht="25.5" customHeight="1">
      <c r="A102" s="23">
        <v>94</v>
      </c>
      <c r="B102" s="43">
        <v>309</v>
      </c>
      <c r="C102" s="44" t="s">
        <v>272</v>
      </c>
      <c r="D102" s="44" t="s">
        <v>44</v>
      </c>
      <c r="E102" s="49" t="s">
        <v>90</v>
      </c>
      <c r="F102" s="79">
        <v>1200</v>
      </c>
      <c r="G102" s="79"/>
      <c r="H102" s="80">
        <v>1210.971</v>
      </c>
      <c r="I102" s="80">
        <v>1210.971</v>
      </c>
      <c r="J102" s="81">
        <f t="shared" si="9"/>
        <v>100</v>
      </c>
    </row>
    <row r="103" spans="1:10" ht="25.5" customHeight="1">
      <c r="A103" s="23">
        <v>95</v>
      </c>
      <c r="B103" s="43">
        <v>309</v>
      </c>
      <c r="C103" s="44" t="s">
        <v>272</v>
      </c>
      <c r="D103" s="44" t="s">
        <v>72</v>
      </c>
      <c r="E103" s="61" t="s">
        <v>377</v>
      </c>
      <c r="F103" s="79">
        <v>700</v>
      </c>
      <c r="G103" s="79"/>
      <c r="H103" s="80">
        <v>669.028</v>
      </c>
      <c r="I103" s="80">
        <v>518.06</v>
      </c>
      <c r="J103" s="81">
        <f t="shared" si="9"/>
        <v>77.4347261998003</v>
      </c>
    </row>
    <row r="104" spans="1:10" ht="28.5" customHeight="1">
      <c r="A104" s="23">
        <v>96</v>
      </c>
      <c r="B104" s="2">
        <v>310</v>
      </c>
      <c r="C104" s="3"/>
      <c r="D104" s="3"/>
      <c r="E104" s="46" t="s">
        <v>61</v>
      </c>
      <c r="F104" s="77">
        <f>F105+F117</f>
        <v>1621</v>
      </c>
      <c r="G104" s="77">
        <f>G105+G117</f>
        <v>0</v>
      </c>
      <c r="H104" s="77">
        <f>SUM(H105)</f>
        <v>1566.7</v>
      </c>
      <c r="I104" s="77">
        <f>I105+I117</f>
        <v>1558.74</v>
      </c>
      <c r="J104" s="78">
        <f t="shared" si="9"/>
        <v>99.49192570370843</v>
      </c>
    </row>
    <row r="105" spans="1:10" ht="27" customHeight="1">
      <c r="A105" s="23">
        <v>97</v>
      </c>
      <c r="B105" s="2">
        <v>310</v>
      </c>
      <c r="C105" s="3" t="s">
        <v>76</v>
      </c>
      <c r="D105" s="3"/>
      <c r="E105" s="46" t="s">
        <v>389</v>
      </c>
      <c r="F105" s="77">
        <f>F106</f>
        <v>1621</v>
      </c>
      <c r="G105" s="77">
        <f>G106</f>
        <v>0</v>
      </c>
      <c r="H105" s="77">
        <f>SUM(H107+H110+H112+H115+H117)</f>
        <v>1566.7</v>
      </c>
      <c r="I105" s="77">
        <f>I106</f>
        <v>1558.74</v>
      </c>
      <c r="J105" s="78">
        <f t="shared" si="9"/>
        <v>99.49192570370843</v>
      </c>
    </row>
    <row r="106" spans="1:10" ht="34.5" customHeight="1">
      <c r="A106" s="23">
        <v>98</v>
      </c>
      <c r="B106" s="2">
        <v>310</v>
      </c>
      <c r="C106" s="3" t="s">
        <v>109</v>
      </c>
      <c r="D106" s="3"/>
      <c r="E106" s="46" t="s">
        <v>324</v>
      </c>
      <c r="F106" s="77">
        <f>F107+F110+F112+F115</f>
        <v>1621</v>
      </c>
      <c r="G106" s="77">
        <f>G107+G110+G112+G115</f>
        <v>0</v>
      </c>
      <c r="H106" s="77">
        <f>H107+H110+H112+H115</f>
        <v>1566.7</v>
      </c>
      <c r="I106" s="77">
        <f>I107+I110+I112+I115</f>
        <v>1558.74</v>
      </c>
      <c r="J106" s="78">
        <f t="shared" si="9"/>
        <v>99.49192570370843</v>
      </c>
    </row>
    <row r="107" spans="1:10" ht="29.25" customHeight="1">
      <c r="A107" s="23">
        <v>99</v>
      </c>
      <c r="B107" s="2">
        <v>310</v>
      </c>
      <c r="C107" s="3" t="s">
        <v>113</v>
      </c>
      <c r="D107" s="3"/>
      <c r="E107" s="46" t="s">
        <v>110</v>
      </c>
      <c r="F107" s="77">
        <f>F108+F109</f>
        <v>1209</v>
      </c>
      <c r="G107" s="77">
        <f>G108+G109</f>
        <v>0</v>
      </c>
      <c r="H107" s="77">
        <f>H108+H109</f>
        <v>1520.7</v>
      </c>
      <c r="I107" s="77">
        <f>I108+I109</f>
        <v>1512.795</v>
      </c>
      <c r="J107" s="78">
        <f t="shared" si="9"/>
        <v>99.4801736042612</v>
      </c>
    </row>
    <row r="108" spans="1:10" ht="26.25" customHeight="1">
      <c r="A108" s="23">
        <v>100</v>
      </c>
      <c r="B108" s="4">
        <v>310</v>
      </c>
      <c r="C108" s="5" t="s">
        <v>113</v>
      </c>
      <c r="D108" s="5" t="s">
        <v>50</v>
      </c>
      <c r="E108" s="49" t="s">
        <v>387</v>
      </c>
      <c r="F108" s="79">
        <v>1098</v>
      </c>
      <c r="G108" s="79"/>
      <c r="H108" s="80">
        <v>1405.7</v>
      </c>
      <c r="I108" s="80">
        <v>1403.5</v>
      </c>
      <c r="J108" s="81">
        <f t="shared" si="9"/>
        <v>99.84349434445473</v>
      </c>
    </row>
    <row r="109" spans="1:10" ht="24" customHeight="1">
      <c r="A109" s="23">
        <v>101</v>
      </c>
      <c r="B109" s="4">
        <v>310</v>
      </c>
      <c r="C109" s="5" t="s">
        <v>113</v>
      </c>
      <c r="D109" s="5" t="s">
        <v>72</v>
      </c>
      <c r="E109" s="61" t="s">
        <v>377</v>
      </c>
      <c r="F109" s="79">
        <f>102+9</f>
        <v>111</v>
      </c>
      <c r="G109" s="79"/>
      <c r="H109" s="80">
        <v>115</v>
      </c>
      <c r="I109" s="80">
        <v>109.295</v>
      </c>
      <c r="J109" s="81">
        <f t="shared" si="9"/>
        <v>95.03913043478262</v>
      </c>
    </row>
    <row r="110" spans="1:10" ht="25.5" customHeight="1">
      <c r="A110" s="23">
        <v>102</v>
      </c>
      <c r="B110" s="2">
        <v>310</v>
      </c>
      <c r="C110" s="3" t="s">
        <v>114</v>
      </c>
      <c r="D110" s="5"/>
      <c r="E110" s="46" t="s">
        <v>111</v>
      </c>
      <c r="F110" s="77">
        <f>F111</f>
        <v>92</v>
      </c>
      <c r="G110" s="77">
        <f>G111</f>
        <v>0</v>
      </c>
      <c r="H110" s="77">
        <f>H111</f>
        <v>46</v>
      </c>
      <c r="I110" s="77">
        <f>SUM(I111)</f>
        <v>45.945</v>
      </c>
      <c r="J110" s="78">
        <f t="shared" si="9"/>
        <v>99.8804347826087</v>
      </c>
    </row>
    <row r="111" spans="1:10" ht="25.5" customHeight="1">
      <c r="A111" s="23">
        <v>103</v>
      </c>
      <c r="B111" s="4">
        <v>310</v>
      </c>
      <c r="C111" s="5" t="s">
        <v>114</v>
      </c>
      <c r="D111" s="5" t="s">
        <v>72</v>
      </c>
      <c r="E111" s="61" t="s">
        <v>377</v>
      </c>
      <c r="F111" s="79">
        <v>92</v>
      </c>
      <c r="G111" s="79"/>
      <c r="H111" s="80">
        <v>46</v>
      </c>
      <c r="I111" s="80">
        <v>45.945</v>
      </c>
      <c r="J111" s="81">
        <f t="shared" si="9"/>
        <v>99.8804347826087</v>
      </c>
    </row>
    <row r="112" spans="1:10" ht="29.25" customHeight="1">
      <c r="A112" s="23">
        <v>104</v>
      </c>
      <c r="B112" s="2">
        <v>310</v>
      </c>
      <c r="C112" s="3" t="s">
        <v>115</v>
      </c>
      <c r="D112" s="5"/>
      <c r="E112" s="46" t="s">
        <v>112</v>
      </c>
      <c r="F112" s="77">
        <f>F113+F114</f>
        <v>130</v>
      </c>
      <c r="G112" s="77">
        <f>G113+G114</f>
        <v>0</v>
      </c>
      <c r="H112" s="77">
        <f>H113+H114</f>
        <v>0</v>
      </c>
      <c r="I112" s="77">
        <f>I113+I114</f>
        <v>0</v>
      </c>
      <c r="J112" s="78">
        <v>0</v>
      </c>
    </row>
    <row r="113" spans="1:10" ht="29.25" customHeight="1">
      <c r="A113" s="23">
        <v>105</v>
      </c>
      <c r="B113" s="4">
        <v>310</v>
      </c>
      <c r="C113" s="5" t="s">
        <v>115</v>
      </c>
      <c r="D113" s="5" t="s">
        <v>72</v>
      </c>
      <c r="E113" s="61" t="s">
        <v>377</v>
      </c>
      <c r="F113" s="79">
        <v>60</v>
      </c>
      <c r="G113" s="79"/>
      <c r="H113" s="80">
        <v>0</v>
      </c>
      <c r="I113" s="80">
        <v>0</v>
      </c>
      <c r="J113" s="81">
        <v>0</v>
      </c>
    </row>
    <row r="114" spans="1:10" ht="50.25" customHeight="1">
      <c r="A114" s="23">
        <v>106</v>
      </c>
      <c r="B114" s="4">
        <v>310</v>
      </c>
      <c r="C114" s="5" t="s">
        <v>115</v>
      </c>
      <c r="D114" s="5" t="s">
        <v>53</v>
      </c>
      <c r="E114" s="49" t="s">
        <v>386</v>
      </c>
      <c r="F114" s="79">
        <v>70</v>
      </c>
      <c r="G114" s="79"/>
      <c r="H114" s="80">
        <v>0</v>
      </c>
      <c r="I114" s="80">
        <v>0</v>
      </c>
      <c r="J114" s="81">
        <v>0</v>
      </c>
    </row>
    <row r="115" spans="1:10" ht="28.5" customHeight="1">
      <c r="A115" s="23">
        <v>107</v>
      </c>
      <c r="B115" s="2">
        <v>310</v>
      </c>
      <c r="C115" s="3" t="s">
        <v>273</v>
      </c>
      <c r="D115" s="3"/>
      <c r="E115" s="46" t="s">
        <v>385</v>
      </c>
      <c r="F115" s="77">
        <f>F116</f>
        <v>190</v>
      </c>
      <c r="G115" s="77">
        <f>G116</f>
        <v>0</v>
      </c>
      <c r="H115" s="77">
        <f>H116</f>
        <v>0</v>
      </c>
      <c r="I115" s="77">
        <f>I116</f>
        <v>0</v>
      </c>
      <c r="J115" s="78">
        <v>0</v>
      </c>
    </row>
    <row r="116" spans="1:10" s="18" customFormat="1" ht="32.25" customHeight="1">
      <c r="A116" s="23">
        <v>108</v>
      </c>
      <c r="B116" s="4">
        <v>310</v>
      </c>
      <c r="C116" s="5" t="s">
        <v>273</v>
      </c>
      <c r="D116" s="5" t="s">
        <v>72</v>
      </c>
      <c r="E116" s="61" t="s">
        <v>377</v>
      </c>
      <c r="F116" s="79">
        <v>190</v>
      </c>
      <c r="G116" s="77"/>
      <c r="H116" s="80">
        <v>0</v>
      </c>
      <c r="I116" s="80">
        <v>0</v>
      </c>
      <c r="J116" s="81">
        <v>0</v>
      </c>
    </row>
    <row r="117" spans="1:10" s="18" customFormat="1" ht="22.5" customHeight="1">
      <c r="A117" s="23">
        <v>109</v>
      </c>
      <c r="B117" s="2">
        <v>310</v>
      </c>
      <c r="C117" s="3" t="s">
        <v>63</v>
      </c>
      <c r="D117" s="3"/>
      <c r="E117" s="46" t="s">
        <v>62</v>
      </c>
      <c r="F117" s="77">
        <f aca="true" t="shared" si="12" ref="F117:I118">F118</f>
        <v>0</v>
      </c>
      <c r="G117" s="77">
        <f t="shared" si="12"/>
        <v>0</v>
      </c>
      <c r="H117" s="77">
        <f t="shared" si="12"/>
        <v>0</v>
      </c>
      <c r="I117" s="77">
        <f t="shared" si="12"/>
        <v>0</v>
      </c>
      <c r="J117" s="78">
        <v>0</v>
      </c>
    </row>
    <row r="118" spans="1:10" s="18" customFormat="1" ht="18" customHeight="1">
      <c r="A118" s="23">
        <v>110</v>
      </c>
      <c r="B118" s="2">
        <v>310</v>
      </c>
      <c r="C118" s="3" t="s">
        <v>75</v>
      </c>
      <c r="D118" s="3"/>
      <c r="E118" s="46" t="s">
        <v>8</v>
      </c>
      <c r="F118" s="77">
        <f t="shared" si="12"/>
        <v>0</v>
      </c>
      <c r="G118" s="77">
        <f t="shared" si="12"/>
        <v>0</v>
      </c>
      <c r="H118" s="77">
        <f t="shared" si="12"/>
        <v>0</v>
      </c>
      <c r="I118" s="77">
        <f t="shared" si="12"/>
        <v>0</v>
      </c>
      <c r="J118" s="78">
        <v>0</v>
      </c>
    </row>
    <row r="119" spans="1:10" s="18" customFormat="1" ht="27" customHeight="1">
      <c r="A119" s="23">
        <v>111</v>
      </c>
      <c r="B119" s="4">
        <v>310</v>
      </c>
      <c r="C119" s="5" t="s">
        <v>75</v>
      </c>
      <c r="D119" s="5" t="s">
        <v>72</v>
      </c>
      <c r="E119" s="61" t="s">
        <v>377</v>
      </c>
      <c r="F119" s="79">
        <v>0</v>
      </c>
      <c r="G119" s="77"/>
      <c r="H119" s="80">
        <v>0</v>
      </c>
      <c r="I119" s="80">
        <v>0</v>
      </c>
      <c r="J119" s="81">
        <v>0</v>
      </c>
    </row>
    <row r="120" spans="1:10" s="18" customFormat="1" ht="26.25" customHeight="1">
      <c r="A120" s="23">
        <v>112</v>
      </c>
      <c r="B120" s="2">
        <v>314</v>
      </c>
      <c r="C120" s="3"/>
      <c r="D120" s="3"/>
      <c r="E120" s="46" t="s">
        <v>59</v>
      </c>
      <c r="F120" s="77">
        <f>F121+F128</f>
        <v>90</v>
      </c>
      <c r="G120" s="77">
        <f>G121+G128</f>
        <v>0</v>
      </c>
      <c r="H120" s="77">
        <f>H121+H128</f>
        <v>58.253</v>
      </c>
      <c r="I120" s="77">
        <f>I121+I128</f>
        <v>26.8</v>
      </c>
      <c r="J120" s="78">
        <f t="shared" si="9"/>
        <v>46.00621427222632</v>
      </c>
    </row>
    <row r="121" spans="1:10" ht="24" customHeight="1">
      <c r="A121" s="23">
        <v>113</v>
      </c>
      <c r="B121" s="2">
        <v>314</v>
      </c>
      <c r="C121" s="3" t="s">
        <v>76</v>
      </c>
      <c r="D121" s="3"/>
      <c r="E121" s="46" t="s">
        <v>389</v>
      </c>
      <c r="F121" s="77">
        <f>F122</f>
        <v>50</v>
      </c>
      <c r="G121" s="77">
        <f aca="true" t="shared" si="13" ref="G121:I122">G122</f>
        <v>0</v>
      </c>
      <c r="H121" s="77">
        <f t="shared" si="13"/>
        <v>30</v>
      </c>
      <c r="I121" s="77">
        <f t="shared" si="13"/>
        <v>15</v>
      </c>
      <c r="J121" s="78">
        <f t="shared" si="9"/>
        <v>50</v>
      </c>
    </row>
    <row r="122" spans="1:10" ht="45" customHeight="1">
      <c r="A122" s="23">
        <v>114</v>
      </c>
      <c r="B122" s="2">
        <v>314</v>
      </c>
      <c r="C122" s="3" t="s">
        <v>119</v>
      </c>
      <c r="D122" s="3"/>
      <c r="E122" s="52" t="s">
        <v>195</v>
      </c>
      <c r="F122" s="77">
        <f>F123</f>
        <v>50</v>
      </c>
      <c r="G122" s="77">
        <f t="shared" si="13"/>
        <v>0</v>
      </c>
      <c r="H122" s="77">
        <f t="shared" si="13"/>
        <v>30</v>
      </c>
      <c r="I122" s="77">
        <f t="shared" si="13"/>
        <v>15</v>
      </c>
      <c r="J122" s="78">
        <f t="shared" si="9"/>
        <v>50</v>
      </c>
    </row>
    <row r="123" spans="1:10" ht="79.5" customHeight="1">
      <c r="A123" s="23">
        <v>115</v>
      </c>
      <c r="B123" s="2">
        <v>314</v>
      </c>
      <c r="C123" s="3" t="s">
        <v>190</v>
      </c>
      <c r="D123" s="3"/>
      <c r="E123" s="52" t="s">
        <v>191</v>
      </c>
      <c r="F123" s="77">
        <f>F124+F126</f>
        <v>50</v>
      </c>
      <c r="G123" s="77">
        <f>G124+G126</f>
        <v>0</v>
      </c>
      <c r="H123" s="77">
        <f>H124+H126</f>
        <v>30</v>
      </c>
      <c r="I123" s="77">
        <f>I124+I126</f>
        <v>15</v>
      </c>
      <c r="J123" s="78">
        <f t="shared" si="9"/>
        <v>50</v>
      </c>
    </row>
    <row r="124" spans="1:10" ht="29.25" customHeight="1">
      <c r="A124" s="23">
        <v>116</v>
      </c>
      <c r="B124" s="2">
        <v>314</v>
      </c>
      <c r="C124" s="3" t="s">
        <v>123</v>
      </c>
      <c r="D124" s="5"/>
      <c r="E124" s="46" t="s">
        <v>118</v>
      </c>
      <c r="F124" s="77">
        <f>F125</f>
        <v>25</v>
      </c>
      <c r="G124" s="77">
        <f>G125</f>
        <v>0</v>
      </c>
      <c r="H124" s="77">
        <f>H125</f>
        <v>15</v>
      </c>
      <c r="I124" s="77">
        <f>I125</f>
        <v>15</v>
      </c>
      <c r="J124" s="78">
        <f t="shared" si="9"/>
        <v>100</v>
      </c>
    </row>
    <row r="125" spans="1:10" ht="26.25" customHeight="1">
      <c r="A125" s="23">
        <v>117</v>
      </c>
      <c r="B125" s="4">
        <v>314</v>
      </c>
      <c r="C125" s="5" t="s">
        <v>123</v>
      </c>
      <c r="D125" s="5" t="s">
        <v>72</v>
      </c>
      <c r="E125" s="61" t="s">
        <v>377</v>
      </c>
      <c r="F125" s="79">
        <v>25</v>
      </c>
      <c r="G125" s="79"/>
      <c r="H125" s="80">
        <v>15</v>
      </c>
      <c r="I125" s="80">
        <v>15</v>
      </c>
      <c r="J125" s="81">
        <f t="shared" si="9"/>
        <v>100</v>
      </c>
    </row>
    <row r="126" spans="1:10" ht="22.5" customHeight="1">
      <c r="A126" s="23">
        <v>118</v>
      </c>
      <c r="B126" s="2">
        <v>314</v>
      </c>
      <c r="C126" s="3" t="s">
        <v>124</v>
      </c>
      <c r="D126" s="3"/>
      <c r="E126" s="46" t="s">
        <v>120</v>
      </c>
      <c r="F126" s="77">
        <f>F127</f>
        <v>25</v>
      </c>
      <c r="G126" s="77">
        <f>G127</f>
        <v>0</v>
      </c>
      <c r="H126" s="77">
        <f>H127</f>
        <v>15</v>
      </c>
      <c r="I126" s="77">
        <f>I127</f>
        <v>0</v>
      </c>
      <c r="J126" s="78">
        <f t="shared" si="9"/>
        <v>0</v>
      </c>
    </row>
    <row r="127" spans="1:10" ht="28.5" customHeight="1">
      <c r="A127" s="23">
        <v>119</v>
      </c>
      <c r="B127" s="4">
        <v>314</v>
      </c>
      <c r="C127" s="5" t="s">
        <v>124</v>
      </c>
      <c r="D127" s="5" t="s">
        <v>72</v>
      </c>
      <c r="E127" s="61" t="s">
        <v>377</v>
      </c>
      <c r="F127" s="79">
        <v>25</v>
      </c>
      <c r="G127" s="79"/>
      <c r="H127" s="80">
        <v>15</v>
      </c>
      <c r="I127" s="80">
        <v>0</v>
      </c>
      <c r="J127" s="81">
        <f t="shared" si="9"/>
        <v>0</v>
      </c>
    </row>
    <row r="128" spans="1:10" ht="28.5" customHeight="1">
      <c r="A128" s="23">
        <v>120</v>
      </c>
      <c r="B128" s="2">
        <v>314</v>
      </c>
      <c r="C128" s="3" t="s">
        <v>76</v>
      </c>
      <c r="D128" s="3"/>
      <c r="E128" s="46" t="s">
        <v>389</v>
      </c>
      <c r="F128" s="77">
        <f aca="true" t="shared" si="14" ref="F128:I129">F129</f>
        <v>40</v>
      </c>
      <c r="G128" s="77">
        <f t="shared" si="14"/>
        <v>0</v>
      </c>
      <c r="H128" s="77">
        <f t="shared" si="14"/>
        <v>28.253</v>
      </c>
      <c r="I128" s="77">
        <f t="shared" si="14"/>
        <v>11.8</v>
      </c>
      <c r="J128" s="78">
        <f t="shared" si="9"/>
        <v>41.76547623261247</v>
      </c>
    </row>
    <row r="129" spans="1:10" ht="43.5" customHeight="1">
      <c r="A129" s="23">
        <v>121</v>
      </c>
      <c r="B129" s="2">
        <v>314</v>
      </c>
      <c r="C129" s="3" t="s">
        <v>116</v>
      </c>
      <c r="D129" s="3"/>
      <c r="E129" s="46" t="s">
        <v>117</v>
      </c>
      <c r="F129" s="77">
        <f t="shared" si="14"/>
        <v>40</v>
      </c>
      <c r="G129" s="77">
        <f t="shared" si="14"/>
        <v>0</v>
      </c>
      <c r="H129" s="77">
        <f t="shared" si="14"/>
        <v>28.253</v>
      </c>
      <c r="I129" s="77">
        <f t="shared" si="14"/>
        <v>11.8</v>
      </c>
      <c r="J129" s="78">
        <f t="shared" si="9"/>
        <v>41.76547623261247</v>
      </c>
    </row>
    <row r="130" spans="1:10" ht="27.75" customHeight="1">
      <c r="A130" s="23">
        <v>122</v>
      </c>
      <c r="B130" s="4">
        <v>314</v>
      </c>
      <c r="C130" s="5" t="s">
        <v>116</v>
      </c>
      <c r="D130" s="5" t="s">
        <v>72</v>
      </c>
      <c r="E130" s="61" t="s">
        <v>377</v>
      </c>
      <c r="F130" s="79">
        <v>40</v>
      </c>
      <c r="G130" s="77"/>
      <c r="H130" s="80">
        <v>28.253</v>
      </c>
      <c r="I130" s="80">
        <v>11.8</v>
      </c>
      <c r="J130" s="81">
        <f t="shared" si="9"/>
        <v>41.76547623261247</v>
      </c>
    </row>
    <row r="131" spans="1:10" ht="21.75" customHeight="1">
      <c r="A131" s="23">
        <v>123</v>
      </c>
      <c r="B131" s="2">
        <v>400</v>
      </c>
      <c r="C131" s="3"/>
      <c r="D131" s="3"/>
      <c r="E131" s="50" t="s">
        <v>12</v>
      </c>
      <c r="F131" s="77">
        <f>F136+F143+F156+F168</f>
        <v>13908.5</v>
      </c>
      <c r="G131" s="77" t="e">
        <f>G136+G143+G156+G168</f>
        <v>#REF!</v>
      </c>
      <c r="H131" s="77">
        <f>SUM(H133+H136+H143+H156+H168)</f>
        <v>13534.89</v>
      </c>
      <c r="I131" s="77">
        <f>I136+I143+I156+I168</f>
        <v>10588.31</v>
      </c>
      <c r="J131" s="78">
        <f t="shared" si="9"/>
        <v>78.22974549479162</v>
      </c>
    </row>
    <row r="132" spans="1:10" ht="21.75" customHeight="1">
      <c r="A132" s="23">
        <v>124</v>
      </c>
      <c r="B132" s="2">
        <v>405</v>
      </c>
      <c r="C132" s="3"/>
      <c r="D132" s="3"/>
      <c r="E132" s="50" t="s">
        <v>346</v>
      </c>
      <c r="F132" s="77">
        <v>0</v>
      </c>
      <c r="G132" s="77"/>
      <c r="H132" s="77">
        <f>SUM(H133)</f>
        <v>52.8</v>
      </c>
      <c r="I132" s="77"/>
      <c r="J132" s="78"/>
    </row>
    <row r="133" spans="1:10" ht="31.5" customHeight="1">
      <c r="A133" s="23">
        <v>125</v>
      </c>
      <c r="B133" s="2">
        <v>405</v>
      </c>
      <c r="C133" s="3" t="s">
        <v>76</v>
      </c>
      <c r="D133" s="3"/>
      <c r="E133" s="46" t="s">
        <v>389</v>
      </c>
      <c r="F133" s="77">
        <v>0</v>
      </c>
      <c r="G133" s="77"/>
      <c r="H133" s="77">
        <f>SUM(H134)</f>
        <v>52.8</v>
      </c>
      <c r="I133" s="77">
        <v>0</v>
      </c>
      <c r="J133" s="78">
        <v>0</v>
      </c>
    </row>
    <row r="134" spans="1:10" ht="36.75" customHeight="1">
      <c r="A134" s="23">
        <v>126</v>
      </c>
      <c r="B134" s="2">
        <v>405</v>
      </c>
      <c r="C134" s="3" t="s">
        <v>347</v>
      </c>
      <c r="D134" s="3"/>
      <c r="E134" s="46" t="s">
        <v>348</v>
      </c>
      <c r="F134" s="77">
        <v>0</v>
      </c>
      <c r="G134" s="77"/>
      <c r="H134" s="77">
        <f>SUM(H135)</f>
        <v>52.8</v>
      </c>
      <c r="I134" s="77">
        <v>0</v>
      </c>
      <c r="J134" s="78">
        <v>0</v>
      </c>
    </row>
    <row r="135" spans="1:10" ht="21.75" customHeight="1">
      <c r="A135" s="23">
        <v>127</v>
      </c>
      <c r="B135" s="4">
        <v>405</v>
      </c>
      <c r="C135" s="5" t="s">
        <v>347</v>
      </c>
      <c r="D135" s="5" t="s">
        <v>72</v>
      </c>
      <c r="E135" s="61" t="s">
        <v>377</v>
      </c>
      <c r="F135" s="82">
        <v>0</v>
      </c>
      <c r="G135" s="82"/>
      <c r="H135" s="82">
        <v>52.8</v>
      </c>
      <c r="I135" s="77">
        <v>0</v>
      </c>
      <c r="J135" s="78">
        <v>0</v>
      </c>
    </row>
    <row r="136" spans="1:10" ht="16.5" customHeight="1">
      <c r="A136" s="23">
        <v>128</v>
      </c>
      <c r="B136" s="2">
        <v>408</v>
      </c>
      <c r="C136" s="3"/>
      <c r="D136" s="3"/>
      <c r="E136" s="46" t="s">
        <v>13</v>
      </c>
      <c r="F136" s="77">
        <f>F137</f>
        <v>6505.5</v>
      </c>
      <c r="G136" s="77">
        <f aca="true" t="shared" si="15" ref="G136:I137">G137</f>
        <v>0</v>
      </c>
      <c r="H136" s="77">
        <f t="shared" si="15"/>
        <v>6405</v>
      </c>
      <c r="I136" s="77">
        <f t="shared" si="15"/>
        <v>6405</v>
      </c>
      <c r="J136" s="78">
        <f t="shared" si="9"/>
        <v>100</v>
      </c>
    </row>
    <row r="137" spans="1:10" ht="25.5" customHeight="1">
      <c r="A137" s="23">
        <v>129</v>
      </c>
      <c r="B137" s="2">
        <v>408</v>
      </c>
      <c r="C137" s="3" t="s">
        <v>76</v>
      </c>
      <c r="D137" s="3"/>
      <c r="E137" s="46" t="s">
        <v>389</v>
      </c>
      <c r="F137" s="77">
        <f>F138</f>
        <v>6505.5</v>
      </c>
      <c r="G137" s="77">
        <f t="shared" si="15"/>
        <v>0</v>
      </c>
      <c r="H137" s="77">
        <f t="shared" si="15"/>
        <v>6405</v>
      </c>
      <c r="I137" s="77">
        <f t="shared" si="15"/>
        <v>6405</v>
      </c>
      <c r="J137" s="78">
        <f t="shared" si="9"/>
        <v>100</v>
      </c>
    </row>
    <row r="138" spans="1:10" ht="26.25" customHeight="1">
      <c r="A138" s="23">
        <v>130</v>
      </c>
      <c r="B138" s="2">
        <v>408</v>
      </c>
      <c r="C138" s="41" t="s">
        <v>274</v>
      </c>
      <c r="D138" s="24"/>
      <c r="E138" s="46" t="s">
        <v>390</v>
      </c>
      <c r="F138" s="77">
        <f>F139+F141</f>
        <v>6505.5</v>
      </c>
      <c r="G138" s="77">
        <f>G139+G141</f>
        <v>0</v>
      </c>
      <c r="H138" s="77">
        <f>H139+H141</f>
        <v>6405</v>
      </c>
      <c r="I138" s="77">
        <f>I139+I141</f>
        <v>6405</v>
      </c>
      <c r="J138" s="78">
        <f t="shared" si="9"/>
        <v>100</v>
      </c>
    </row>
    <row r="139" spans="1:10" ht="30.75" customHeight="1">
      <c r="A139" s="23">
        <v>131</v>
      </c>
      <c r="B139" s="2">
        <v>408</v>
      </c>
      <c r="C139" s="41" t="s">
        <v>275</v>
      </c>
      <c r="D139" s="3"/>
      <c r="E139" s="46" t="s">
        <v>122</v>
      </c>
      <c r="F139" s="77">
        <f>F140</f>
        <v>100.5</v>
      </c>
      <c r="G139" s="77">
        <f>G140</f>
        <v>0</v>
      </c>
      <c r="H139" s="77">
        <f>H140</f>
        <v>0</v>
      </c>
      <c r="I139" s="77">
        <f>I140</f>
        <v>0</v>
      </c>
      <c r="J139" s="78">
        <v>0</v>
      </c>
    </row>
    <row r="140" spans="1:10" ht="28.5" customHeight="1">
      <c r="A140" s="23">
        <v>132</v>
      </c>
      <c r="B140" s="4">
        <v>408</v>
      </c>
      <c r="C140" s="44" t="s">
        <v>275</v>
      </c>
      <c r="D140" s="5" t="s">
        <v>53</v>
      </c>
      <c r="E140" s="49" t="s">
        <v>386</v>
      </c>
      <c r="F140" s="82">
        <f>340-239.5</f>
        <v>100.5</v>
      </c>
      <c r="G140" s="77">
        <f>G141</f>
        <v>0</v>
      </c>
      <c r="H140" s="80">
        <v>0</v>
      </c>
      <c r="I140" s="80">
        <v>0</v>
      </c>
      <c r="J140" s="81">
        <v>0</v>
      </c>
    </row>
    <row r="141" spans="1:10" ht="33.75" customHeight="1">
      <c r="A141" s="23">
        <v>133</v>
      </c>
      <c r="B141" s="2">
        <v>408</v>
      </c>
      <c r="C141" s="41" t="s">
        <v>276</v>
      </c>
      <c r="D141" s="3"/>
      <c r="E141" s="46" t="s">
        <v>121</v>
      </c>
      <c r="F141" s="77">
        <f>F142</f>
        <v>6405</v>
      </c>
      <c r="G141" s="77">
        <f>G142</f>
        <v>0</v>
      </c>
      <c r="H141" s="77">
        <f>H142</f>
        <v>6405</v>
      </c>
      <c r="I141" s="77">
        <f>I142</f>
        <v>6405</v>
      </c>
      <c r="J141" s="78">
        <f t="shared" si="9"/>
        <v>100</v>
      </c>
    </row>
    <row r="142" spans="1:10" ht="38.25">
      <c r="A142" s="23">
        <v>134</v>
      </c>
      <c r="B142" s="4">
        <v>408</v>
      </c>
      <c r="C142" s="44" t="s">
        <v>276</v>
      </c>
      <c r="D142" s="5" t="s">
        <v>53</v>
      </c>
      <c r="E142" s="49" t="s">
        <v>386</v>
      </c>
      <c r="F142" s="79">
        <v>6405</v>
      </c>
      <c r="G142" s="77"/>
      <c r="H142" s="80">
        <v>6405</v>
      </c>
      <c r="I142" s="80">
        <v>6405</v>
      </c>
      <c r="J142" s="81">
        <f t="shared" si="9"/>
        <v>100</v>
      </c>
    </row>
    <row r="143" spans="1:10" ht="12.75">
      <c r="A143" s="23">
        <v>135</v>
      </c>
      <c r="B143" s="2">
        <v>409</v>
      </c>
      <c r="C143" s="3"/>
      <c r="D143" s="3"/>
      <c r="E143" s="46" t="s">
        <v>54</v>
      </c>
      <c r="F143" s="77">
        <f>F144</f>
        <v>6992</v>
      </c>
      <c r="G143" s="77">
        <f aca="true" t="shared" si="16" ref="G143:I144">G144</f>
        <v>0</v>
      </c>
      <c r="H143" s="77">
        <f t="shared" si="16"/>
        <v>6376.2789999999995</v>
      </c>
      <c r="I143" s="77">
        <f t="shared" si="16"/>
        <v>4063.099</v>
      </c>
      <c r="J143" s="78">
        <f t="shared" si="9"/>
        <v>63.72210187164019</v>
      </c>
    </row>
    <row r="144" spans="1:10" s="18" customFormat="1" ht="25.5">
      <c r="A144" s="23">
        <v>136</v>
      </c>
      <c r="B144" s="2">
        <v>409</v>
      </c>
      <c r="C144" s="3" t="s">
        <v>76</v>
      </c>
      <c r="D144" s="3"/>
      <c r="E144" s="46" t="s">
        <v>389</v>
      </c>
      <c r="F144" s="77">
        <f>F145</f>
        <v>6992</v>
      </c>
      <c r="G144" s="77">
        <f t="shared" si="16"/>
        <v>0</v>
      </c>
      <c r="H144" s="77">
        <f t="shared" si="16"/>
        <v>6376.2789999999995</v>
      </c>
      <c r="I144" s="77">
        <f t="shared" si="16"/>
        <v>4063.099</v>
      </c>
      <c r="J144" s="78">
        <f t="shared" si="9"/>
        <v>63.72210187164019</v>
      </c>
    </row>
    <row r="145" spans="1:10" ht="25.5">
      <c r="A145" s="23">
        <v>137</v>
      </c>
      <c r="B145" s="2">
        <v>409</v>
      </c>
      <c r="C145" s="3" t="s">
        <v>274</v>
      </c>
      <c r="D145" s="3"/>
      <c r="E145" s="46" t="s">
        <v>390</v>
      </c>
      <c r="F145" s="77">
        <f>F146+F148+F150+F152+F154</f>
        <v>6992</v>
      </c>
      <c r="G145" s="77">
        <f>G146+G148+G150+G152+G154</f>
        <v>0</v>
      </c>
      <c r="H145" s="77">
        <f>H146+H148+H150+H152+H154</f>
        <v>6376.2789999999995</v>
      </c>
      <c r="I145" s="77">
        <f>I146+I148+I150+I152+I154</f>
        <v>4063.099</v>
      </c>
      <c r="J145" s="78">
        <f t="shared" si="9"/>
        <v>63.72210187164019</v>
      </c>
    </row>
    <row r="146" spans="1:10" s="18" customFormat="1" ht="36" customHeight="1">
      <c r="A146" s="23">
        <v>138</v>
      </c>
      <c r="B146" s="2">
        <v>409</v>
      </c>
      <c r="C146" s="3" t="s">
        <v>277</v>
      </c>
      <c r="D146" s="3"/>
      <c r="E146" s="46" t="s">
        <v>125</v>
      </c>
      <c r="F146" s="77">
        <f>F147</f>
        <v>1513</v>
      </c>
      <c r="G146" s="77">
        <f>G147</f>
        <v>0</v>
      </c>
      <c r="H146" s="77">
        <f>H147</f>
        <v>3081.1</v>
      </c>
      <c r="I146" s="77">
        <f>I147</f>
        <v>2517.13</v>
      </c>
      <c r="J146" s="78">
        <f t="shared" si="9"/>
        <v>81.69582292038558</v>
      </c>
    </row>
    <row r="147" spans="1:10" ht="28.5" customHeight="1">
      <c r="A147" s="23">
        <v>139</v>
      </c>
      <c r="B147" s="4">
        <v>409</v>
      </c>
      <c r="C147" s="5" t="s">
        <v>277</v>
      </c>
      <c r="D147" s="5" t="s">
        <v>72</v>
      </c>
      <c r="E147" s="61" t="s">
        <v>377</v>
      </c>
      <c r="F147" s="82">
        <v>1513</v>
      </c>
      <c r="G147" s="77"/>
      <c r="H147" s="80">
        <v>3081.1</v>
      </c>
      <c r="I147" s="80">
        <v>2517.13</v>
      </c>
      <c r="J147" s="81">
        <f t="shared" si="9"/>
        <v>81.69582292038558</v>
      </c>
    </row>
    <row r="148" spans="1:10" ht="34.5" customHeight="1">
      <c r="A148" s="23">
        <v>140</v>
      </c>
      <c r="B148" s="2">
        <v>409</v>
      </c>
      <c r="C148" s="3" t="s">
        <v>278</v>
      </c>
      <c r="D148" s="3"/>
      <c r="E148" s="46" t="s">
        <v>126</v>
      </c>
      <c r="F148" s="77">
        <f>F149</f>
        <v>1821</v>
      </c>
      <c r="G148" s="77">
        <f>G149</f>
        <v>0</v>
      </c>
      <c r="H148" s="77">
        <f>H149</f>
        <v>1738.8</v>
      </c>
      <c r="I148" s="77">
        <f>I149</f>
        <v>1305.347</v>
      </c>
      <c r="J148" s="78">
        <f t="shared" si="9"/>
        <v>75.07171612606395</v>
      </c>
    </row>
    <row r="149" spans="1:10" ht="24.75" customHeight="1">
      <c r="A149" s="23">
        <v>141</v>
      </c>
      <c r="B149" s="4">
        <v>409</v>
      </c>
      <c r="C149" s="5" t="s">
        <v>278</v>
      </c>
      <c r="D149" s="5" t="s">
        <v>72</v>
      </c>
      <c r="E149" s="61" t="s">
        <v>377</v>
      </c>
      <c r="F149" s="82">
        <v>1821</v>
      </c>
      <c r="G149" s="79"/>
      <c r="H149" s="80">
        <v>1738.8</v>
      </c>
      <c r="I149" s="80">
        <v>1305.347</v>
      </c>
      <c r="J149" s="81">
        <f t="shared" si="9"/>
        <v>75.07171612606395</v>
      </c>
    </row>
    <row r="150" spans="1:10" ht="28.5" customHeight="1">
      <c r="A150" s="23">
        <v>142</v>
      </c>
      <c r="B150" s="2">
        <v>409</v>
      </c>
      <c r="C150" s="3" t="s">
        <v>279</v>
      </c>
      <c r="D150" s="3"/>
      <c r="E150" s="46" t="s">
        <v>127</v>
      </c>
      <c r="F150" s="77">
        <f>F151</f>
        <v>3437</v>
      </c>
      <c r="G150" s="77">
        <f>G151</f>
        <v>0</v>
      </c>
      <c r="H150" s="77">
        <f>H151</f>
        <v>1260.379</v>
      </c>
      <c r="I150" s="77">
        <f>SUM(I151)</f>
        <v>165.635</v>
      </c>
      <c r="J150" s="78">
        <f t="shared" si="9"/>
        <v>13.141681986132742</v>
      </c>
    </row>
    <row r="151" spans="1:10" ht="31.5" customHeight="1">
      <c r="A151" s="23">
        <v>143</v>
      </c>
      <c r="B151" s="4">
        <v>409</v>
      </c>
      <c r="C151" s="5" t="s">
        <v>279</v>
      </c>
      <c r="D151" s="5" t="s">
        <v>72</v>
      </c>
      <c r="E151" s="61" t="s">
        <v>377</v>
      </c>
      <c r="F151" s="82">
        <v>3437</v>
      </c>
      <c r="G151" s="77">
        <f>G152</f>
        <v>0</v>
      </c>
      <c r="H151" s="80">
        <v>1260.379</v>
      </c>
      <c r="I151" s="80">
        <v>165.635</v>
      </c>
      <c r="J151" s="81">
        <f t="shared" si="9"/>
        <v>13.141681986132742</v>
      </c>
    </row>
    <row r="152" spans="1:10" ht="51">
      <c r="A152" s="23">
        <v>144</v>
      </c>
      <c r="B152" s="2">
        <v>409</v>
      </c>
      <c r="C152" s="9" t="s">
        <v>280</v>
      </c>
      <c r="D152" s="9"/>
      <c r="E152" s="46" t="s">
        <v>254</v>
      </c>
      <c r="F152" s="77">
        <f>F153</f>
        <v>40</v>
      </c>
      <c r="G152" s="77">
        <f>G153</f>
        <v>0</v>
      </c>
      <c r="H152" s="77">
        <f>H153</f>
        <v>40</v>
      </c>
      <c r="I152" s="77">
        <f>I153</f>
        <v>0</v>
      </c>
      <c r="J152" s="78">
        <f aca="true" t="shared" si="17" ref="J152:J222">I152/H152*100</f>
        <v>0</v>
      </c>
    </row>
    <row r="153" spans="1:10" ht="38.25">
      <c r="A153" s="23">
        <v>145</v>
      </c>
      <c r="B153" s="4">
        <v>409</v>
      </c>
      <c r="C153" s="5" t="s">
        <v>280</v>
      </c>
      <c r="D153" s="5" t="s">
        <v>72</v>
      </c>
      <c r="E153" s="61" t="s">
        <v>377</v>
      </c>
      <c r="F153" s="79">
        <v>40</v>
      </c>
      <c r="G153" s="77"/>
      <c r="H153" s="80">
        <v>40</v>
      </c>
      <c r="I153" s="80">
        <v>0</v>
      </c>
      <c r="J153" s="81">
        <f t="shared" si="17"/>
        <v>0</v>
      </c>
    </row>
    <row r="154" spans="1:10" ht="38.25">
      <c r="A154" s="23">
        <v>146</v>
      </c>
      <c r="B154" s="2">
        <v>409</v>
      </c>
      <c r="C154" s="9" t="s">
        <v>281</v>
      </c>
      <c r="D154" s="5"/>
      <c r="E154" s="48" t="s">
        <v>255</v>
      </c>
      <c r="F154" s="77">
        <f>F155</f>
        <v>181</v>
      </c>
      <c r="G154" s="77">
        <f>G155</f>
        <v>0</v>
      </c>
      <c r="H154" s="77">
        <f>H155</f>
        <v>256</v>
      </c>
      <c r="I154" s="77">
        <f>I155</f>
        <v>74.987</v>
      </c>
      <c r="J154" s="78">
        <f t="shared" si="17"/>
        <v>29.291796875</v>
      </c>
    </row>
    <row r="155" spans="1:10" ht="38.25">
      <c r="A155" s="23">
        <v>147</v>
      </c>
      <c r="B155" s="4">
        <v>409</v>
      </c>
      <c r="C155" s="5" t="s">
        <v>281</v>
      </c>
      <c r="D155" s="5" t="s">
        <v>72</v>
      </c>
      <c r="E155" s="61" t="s">
        <v>377</v>
      </c>
      <c r="F155" s="79">
        <v>181</v>
      </c>
      <c r="G155" s="77"/>
      <c r="H155" s="80">
        <v>256</v>
      </c>
      <c r="I155" s="80">
        <v>74.987</v>
      </c>
      <c r="J155" s="81">
        <f t="shared" si="17"/>
        <v>29.291796875</v>
      </c>
    </row>
    <row r="156" spans="1:10" ht="12.75">
      <c r="A156" s="23">
        <v>148</v>
      </c>
      <c r="B156" s="2">
        <v>410</v>
      </c>
      <c r="C156" s="3"/>
      <c r="D156" s="3"/>
      <c r="E156" s="46" t="s">
        <v>39</v>
      </c>
      <c r="F156" s="77">
        <f>F157</f>
        <v>268</v>
      </c>
      <c r="G156" s="77">
        <f aca="true" t="shared" si="18" ref="G156:I157">G157</f>
        <v>0</v>
      </c>
      <c r="H156" s="77">
        <f t="shared" si="18"/>
        <v>618</v>
      </c>
      <c r="I156" s="77">
        <f t="shared" si="18"/>
        <v>37.4</v>
      </c>
      <c r="J156" s="78">
        <f t="shared" si="17"/>
        <v>6.05177993527508</v>
      </c>
    </row>
    <row r="157" spans="1:10" ht="25.5">
      <c r="A157" s="23">
        <v>149</v>
      </c>
      <c r="B157" s="8">
        <v>410</v>
      </c>
      <c r="C157" s="9" t="s">
        <v>76</v>
      </c>
      <c r="D157" s="9"/>
      <c r="E157" s="46" t="s">
        <v>389</v>
      </c>
      <c r="F157" s="77">
        <f>F158</f>
        <v>268</v>
      </c>
      <c r="G157" s="77">
        <f t="shared" si="18"/>
        <v>0</v>
      </c>
      <c r="H157" s="77">
        <f t="shared" si="18"/>
        <v>618</v>
      </c>
      <c r="I157" s="77">
        <f t="shared" si="18"/>
        <v>37.4</v>
      </c>
      <c r="J157" s="78">
        <f t="shared" si="17"/>
        <v>6.05177993527508</v>
      </c>
    </row>
    <row r="158" spans="1:10" ht="27" customHeight="1">
      <c r="A158" s="23">
        <v>150</v>
      </c>
      <c r="B158" s="8">
        <v>410</v>
      </c>
      <c r="C158" s="9" t="s">
        <v>336</v>
      </c>
      <c r="D158" s="9"/>
      <c r="E158" s="46" t="s">
        <v>256</v>
      </c>
      <c r="F158" s="77">
        <f>F159+F166</f>
        <v>268</v>
      </c>
      <c r="G158" s="77">
        <f>G159+G166</f>
        <v>0</v>
      </c>
      <c r="H158" s="77">
        <f>H159+H166</f>
        <v>618</v>
      </c>
      <c r="I158" s="77">
        <f>I159+I166</f>
        <v>37.4</v>
      </c>
      <c r="J158" s="78">
        <f t="shared" si="17"/>
        <v>6.05177993527508</v>
      </c>
    </row>
    <row r="159" spans="1:10" ht="51">
      <c r="A159" s="23">
        <v>151</v>
      </c>
      <c r="B159" s="55">
        <v>410</v>
      </c>
      <c r="C159" s="56" t="s">
        <v>282</v>
      </c>
      <c r="D159" s="56"/>
      <c r="E159" s="46" t="s">
        <v>128</v>
      </c>
      <c r="F159" s="88">
        <f>F160+F162+F164</f>
        <v>268</v>
      </c>
      <c r="G159" s="88">
        <f>G160+G162+G164</f>
        <v>0</v>
      </c>
      <c r="H159" s="88">
        <f>H160+H162+H164</f>
        <v>268</v>
      </c>
      <c r="I159" s="88">
        <v>37.4</v>
      </c>
      <c r="J159" s="78">
        <f t="shared" si="17"/>
        <v>13.955223880597014</v>
      </c>
    </row>
    <row r="160" spans="1:10" s="18" customFormat="1" ht="38.25">
      <c r="A160" s="23">
        <v>152</v>
      </c>
      <c r="B160" s="55">
        <v>410</v>
      </c>
      <c r="C160" s="56" t="s">
        <v>283</v>
      </c>
      <c r="D160" s="56"/>
      <c r="E160" s="46" t="s">
        <v>129</v>
      </c>
      <c r="F160" s="88">
        <f>F161</f>
        <v>45</v>
      </c>
      <c r="G160" s="88">
        <f>G161</f>
        <v>0</v>
      </c>
      <c r="H160" s="88">
        <f>H161</f>
        <v>45</v>
      </c>
      <c r="I160" s="88">
        <f>I161</f>
        <v>0</v>
      </c>
      <c r="J160" s="78">
        <f t="shared" si="17"/>
        <v>0</v>
      </c>
    </row>
    <row r="161" spans="1:10" ht="38.25">
      <c r="A161" s="23">
        <v>153</v>
      </c>
      <c r="B161" s="57">
        <v>410</v>
      </c>
      <c r="C161" s="58" t="s">
        <v>283</v>
      </c>
      <c r="D161" s="44" t="s">
        <v>72</v>
      </c>
      <c r="E161" s="61" t="s">
        <v>377</v>
      </c>
      <c r="F161" s="83">
        <v>45</v>
      </c>
      <c r="G161" s="77"/>
      <c r="H161" s="80">
        <v>45</v>
      </c>
      <c r="I161" s="80">
        <v>0</v>
      </c>
      <c r="J161" s="81">
        <f t="shared" si="17"/>
        <v>0</v>
      </c>
    </row>
    <row r="162" spans="1:10" ht="12.75" customHeight="1">
      <c r="A162" s="23">
        <v>154</v>
      </c>
      <c r="B162" s="55">
        <v>410</v>
      </c>
      <c r="C162" s="56" t="s">
        <v>284</v>
      </c>
      <c r="D162" s="56"/>
      <c r="E162" s="46" t="s">
        <v>130</v>
      </c>
      <c r="F162" s="88">
        <f>F163</f>
        <v>73</v>
      </c>
      <c r="G162" s="88">
        <f>G163</f>
        <v>0</v>
      </c>
      <c r="H162" s="88">
        <f>H163</f>
        <v>73</v>
      </c>
      <c r="I162" s="88">
        <f>I163</f>
        <v>37.426</v>
      </c>
      <c r="J162" s="78">
        <f t="shared" si="17"/>
        <v>51.26849315068493</v>
      </c>
    </row>
    <row r="163" spans="1:10" ht="25.5" customHeight="1">
      <c r="A163" s="23">
        <v>155</v>
      </c>
      <c r="B163" s="57">
        <v>410</v>
      </c>
      <c r="C163" s="58" t="s">
        <v>284</v>
      </c>
      <c r="D163" s="44" t="s">
        <v>72</v>
      </c>
      <c r="E163" s="61" t="s">
        <v>377</v>
      </c>
      <c r="F163" s="83">
        <v>73</v>
      </c>
      <c r="G163" s="77"/>
      <c r="H163" s="80">
        <v>73</v>
      </c>
      <c r="I163" s="80">
        <v>37.426</v>
      </c>
      <c r="J163" s="81">
        <f t="shared" si="17"/>
        <v>51.26849315068493</v>
      </c>
    </row>
    <row r="164" spans="1:10" ht="25.5" customHeight="1">
      <c r="A164" s="23">
        <v>156</v>
      </c>
      <c r="B164" s="55">
        <v>410</v>
      </c>
      <c r="C164" s="56" t="s">
        <v>285</v>
      </c>
      <c r="D164" s="44"/>
      <c r="E164" s="46" t="s">
        <v>257</v>
      </c>
      <c r="F164" s="88">
        <f>F165</f>
        <v>150</v>
      </c>
      <c r="G164" s="88">
        <f>G165</f>
        <v>0</v>
      </c>
      <c r="H164" s="88">
        <f>H165</f>
        <v>150</v>
      </c>
      <c r="I164" s="88">
        <f>I165</f>
        <v>0</v>
      </c>
      <c r="J164" s="81">
        <f t="shared" si="17"/>
        <v>0</v>
      </c>
    </row>
    <row r="165" spans="1:10" ht="39" customHeight="1">
      <c r="A165" s="23">
        <v>157</v>
      </c>
      <c r="B165" s="57">
        <v>410</v>
      </c>
      <c r="C165" s="58" t="s">
        <v>285</v>
      </c>
      <c r="D165" s="44" t="s">
        <v>72</v>
      </c>
      <c r="E165" s="61" t="s">
        <v>377</v>
      </c>
      <c r="F165" s="83">
        <v>150</v>
      </c>
      <c r="G165" s="77"/>
      <c r="H165" s="80">
        <v>150</v>
      </c>
      <c r="I165" s="80">
        <v>0</v>
      </c>
      <c r="J165" s="81">
        <f t="shared" si="17"/>
        <v>0</v>
      </c>
    </row>
    <row r="166" spans="1:10" ht="39" customHeight="1">
      <c r="A166" s="23">
        <v>158</v>
      </c>
      <c r="B166" s="55">
        <v>410</v>
      </c>
      <c r="C166" s="56" t="s">
        <v>334</v>
      </c>
      <c r="D166" s="44"/>
      <c r="E166" s="46" t="s">
        <v>335</v>
      </c>
      <c r="F166" s="88">
        <f>F167</f>
        <v>0</v>
      </c>
      <c r="G166" s="88">
        <f>G167</f>
        <v>0</v>
      </c>
      <c r="H166" s="88">
        <f>H167</f>
        <v>350</v>
      </c>
      <c r="I166" s="88">
        <f>I167</f>
        <v>0</v>
      </c>
      <c r="J166" s="78">
        <f t="shared" si="17"/>
        <v>0</v>
      </c>
    </row>
    <row r="167" spans="1:10" ht="32.25" customHeight="1">
      <c r="A167" s="23">
        <v>159</v>
      </c>
      <c r="B167" s="57">
        <v>410</v>
      </c>
      <c r="C167" s="58" t="s">
        <v>334</v>
      </c>
      <c r="D167" s="44" t="s">
        <v>72</v>
      </c>
      <c r="E167" s="61" t="s">
        <v>377</v>
      </c>
      <c r="F167" s="83">
        <v>0</v>
      </c>
      <c r="G167" s="77"/>
      <c r="H167" s="80">
        <v>350</v>
      </c>
      <c r="I167" s="80">
        <v>0</v>
      </c>
      <c r="J167" s="81">
        <f t="shared" si="17"/>
        <v>0</v>
      </c>
    </row>
    <row r="168" spans="1:10" ht="25.5" customHeight="1">
      <c r="A168" s="23">
        <v>160</v>
      </c>
      <c r="B168" s="2">
        <v>412</v>
      </c>
      <c r="C168" s="3"/>
      <c r="D168" s="3"/>
      <c r="E168" s="46" t="s">
        <v>308</v>
      </c>
      <c r="F168" s="77">
        <f>F169</f>
        <v>143</v>
      </c>
      <c r="G168" s="77" t="e">
        <f>G169</f>
        <v>#REF!</v>
      </c>
      <c r="H168" s="77">
        <f>H169</f>
        <v>82.811</v>
      </c>
      <c r="I168" s="77">
        <f>I169</f>
        <v>82.811</v>
      </c>
      <c r="J168" s="78">
        <f t="shared" si="17"/>
        <v>100</v>
      </c>
    </row>
    <row r="169" spans="1:10" ht="30.75" customHeight="1">
      <c r="A169" s="23">
        <v>161</v>
      </c>
      <c r="B169" s="2">
        <v>412</v>
      </c>
      <c r="C169" s="9" t="s">
        <v>76</v>
      </c>
      <c r="D169" s="9"/>
      <c r="E169" s="46" t="s">
        <v>389</v>
      </c>
      <c r="F169" s="77">
        <f>F170+F181</f>
        <v>143</v>
      </c>
      <c r="G169" s="77" t="e">
        <f>G170+G181</f>
        <v>#REF!</v>
      </c>
      <c r="H169" s="77">
        <f>H170+H181</f>
        <v>82.811</v>
      </c>
      <c r="I169" s="77">
        <f>I170+I181</f>
        <v>82.811</v>
      </c>
      <c r="J169" s="78">
        <f t="shared" si="17"/>
        <v>100</v>
      </c>
    </row>
    <row r="170" spans="1:10" s="18" customFormat="1" ht="42" customHeight="1">
      <c r="A170" s="23">
        <v>162</v>
      </c>
      <c r="B170" s="2">
        <v>412</v>
      </c>
      <c r="C170" s="56" t="s">
        <v>286</v>
      </c>
      <c r="D170" s="9"/>
      <c r="E170" s="46" t="s">
        <v>258</v>
      </c>
      <c r="F170" s="77">
        <f>F171+F178</f>
        <v>97</v>
      </c>
      <c r="G170" s="77" t="e">
        <f>G171+G178</f>
        <v>#REF!</v>
      </c>
      <c r="H170" s="77">
        <f>H171+H178</f>
        <v>82.811</v>
      </c>
      <c r="I170" s="77">
        <f>I171+I178</f>
        <v>82.811</v>
      </c>
      <c r="J170" s="78">
        <f t="shared" si="17"/>
        <v>100</v>
      </c>
    </row>
    <row r="171" spans="1:10" ht="45" customHeight="1">
      <c r="A171" s="23">
        <v>163</v>
      </c>
      <c r="B171" s="2">
        <v>412</v>
      </c>
      <c r="C171" s="41" t="s">
        <v>287</v>
      </c>
      <c r="D171" s="3"/>
      <c r="E171" s="46" t="s">
        <v>131</v>
      </c>
      <c r="F171" s="77">
        <f>F172+F174+F176</f>
        <v>84</v>
      </c>
      <c r="G171" s="77" t="e">
        <f>G172+G174+G176</f>
        <v>#REF!</v>
      </c>
      <c r="H171" s="77">
        <f>H172+H174+H176</f>
        <v>71.811</v>
      </c>
      <c r="I171" s="77">
        <f>I172+I174+I176</f>
        <v>71.811</v>
      </c>
      <c r="J171" s="78">
        <f t="shared" si="17"/>
        <v>100</v>
      </c>
    </row>
    <row r="172" spans="1:10" s="17" customFormat="1" ht="67.5" customHeight="1">
      <c r="A172" s="23">
        <v>164</v>
      </c>
      <c r="B172" s="2">
        <v>412</v>
      </c>
      <c r="C172" s="41" t="s">
        <v>288</v>
      </c>
      <c r="D172" s="3"/>
      <c r="E172" s="46" t="s">
        <v>132</v>
      </c>
      <c r="F172" s="77">
        <f>F173</f>
        <v>66</v>
      </c>
      <c r="G172" s="77">
        <f>G173</f>
        <v>3161</v>
      </c>
      <c r="H172" s="77">
        <f>H173</f>
        <v>63.311</v>
      </c>
      <c r="I172" s="77">
        <f>I173</f>
        <v>63.311</v>
      </c>
      <c r="J172" s="78">
        <f t="shared" si="17"/>
        <v>100</v>
      </c>
    </row>
    <row r="173" spans="1:10" s="18" customFormat="1" ht="44.25" customHeight="1">
      <c r="A173" s="23">
        <v>165</v>
      </c>
      <c r="B173" s="4">
        <v>412</v>
      </c>
      <c r="C173" s="44" t="s">
        <v>288</v>
      </c>
      <c r="D173" s="5" t="s">
        <v>53</v>
      </c>
      <c r="E173" s="49" t="s">
        <v>386</v>
      </c>
      <c r="F173" s="82">
        <v>66</v>
      </c>
      <c r="G173" s="77">
        <v>3161</v>
      </c>
      <c r="H173" s="80">
        <v>63.311</v>
      </c>
      <c r="I173" s="80">
        <v>63.311</v>
      </c>
      <c r="J173" s="81">
        <f t="shared" si="17"/>
        <v>100</v>
      </c>
    </row>
    <row r="174" spans="1:10" ht="27.75" customHeight="1">
      <c r="A174" s="23">
        <v>166</v>
      </c>
      <c r="B174" s="8">
        <v>412</v>
      </c>
      <c r="C174" s="56" t="s">
        <v>289</v>
      </c>
      <c r="D174" s="9"/>
      <c r="E174" s="46" t="s">
        <v>133</v>
      </c>
      <c r="F174" s="77">
        <f>F175</f>
        <v>4</v>
      </c>
      <c r="G174" s="77" t="e">
        <f>G175</f>
        <v>#REF!</v>
      </c>
      <c r="H174" s="77">
        <f>H175</f>
        <v>2</v>
      </c>
      <c r="I174" s="77">
        <f>I175</f>
        <v>2</v>
      </c>
      <c r="J174" s="78">
        <f t="shared" si="17"/>
        <v>100</v>
      </c>
    </row>
    <row r="175" spans="1:10" ht="33.75" customHeight="1">
      <c r="A175" s="23">
        <v>167</v>
      </c>
      <c r="B175" s="10">
        <v>412</v>
      </c>
      <c r="C175" s="58" t="s">
        <v>289</v>
      </c>
      <c r="D175" s="11" t="s">
        <v>72</v>
      </c>
      <c r="E175" s="61" t="s">
        <v>377</v>
      </c>
      <c r="F175" s="82">
        <v>4</v>
      </c>
      <c r="G175" s="77" t="e">
        <f>#REF!+#REF!+#REF!</f>
        <v>#REF!</v>
      </c>
      <c r="H175" s="80">
        <v>2</v>
      </c>
      <c r="I175" s="80">
        <v>2</v>
      </c>
      <c r="J175" s="81">
        <f t="shared" si="17"/>
        <v>100</v>
      </c>
    </row>
    <row r="176" spans="1:10" s="17" customFormat="1" ht="43.5" customHeight="1">
      <c r="A176" s="23">
        <v>168</v>
      </c>
      <c r="B176" s="8">
        <v>412</v>
      </c>
      <c r="C176" s="56" t="s">
        <v>290</v>
      </c>
      <c r="D176" s="11"/>
      <c r="E176" s="46" t="s">
        <v>234</v>
      </c>
      <c r="F176" s="77">
        <f>F177</f>
        <v>14</v>
      </c>
      <c r="G176" s="77">
        <f>G177</f>
        <v>0</v>
      </c>
      <c r="H176" s="77">
        <f>H177</f>
        <v>6.5</v>
      </c>
      <c r="I176" s="77">
        <f>I177</f>
        <v>6.5</v>
      </c>
      <c r="J176" s="78">
        <f t="shared" si="17"/>
        <v>100</v>
      </c>
    </row>
    <row r="177" spans="1:10" s="17" customFormat="1" ht="41.25" customHeight="1">
      <c r="A177" s="23">
        <v>169</v>
      </c>
      <c r="B177" s="10">
        <v>412</v>
      </c>
      <c r="C177" s="58" t="s">
        <v>290</v>
      </c>
      <c r="D177" s="11" t="s">
        <v>72</v>
      </c>
      <c r="E177" s="61" t="s">
        <v>377</v>
      </c>
      <c r="F177" s="82">
        <v>14</v>
      </c>
      <c r="G177" s="82"/>
      <c r="H177" s="80">
        <v>6.5</v>
      </c>
      <c r="I177" s="80">
        <v>6.5</v>
      </c>
      <c r="J177" s="81">
        <f t="shared" si="17"/>
        <v>100</v>
      </c>
    </row>
    <row r="178" spans="1:10" s="17" customFormat="1" ht="33.75" customHeight="1">
      <c r="A178" s="23">
        <v>170</v>
      </c>
      <c r="B178" s="8">
        <v>412</v>
      </c>
      <c r="C178" s="56" t="s">
        <v>291</v>
      </c>
      <c r="D178" s="11"/>
      <c r="E178" s="46" t="s">
        <v>259</v>
      </c>
      <c r="F178" s="77">
        <f>F179</f>
        <v>13</v>
      </c>
      <c r="G178" s="77">
        <f aca="true" t="shared" si="19" ref="G178:I179">G179</f>
        <v>0</v>
      </c>
      <c r="H178" s="77">
        <f t="shared" si="19"/>
        <v>11</v>
      </c>
      <c r="I178" s="77">
        <f t="shared" si="19"/>
        <v>11</v>
      </c>
      <c r="J178" s="78">
        <f t="shared" si="17"/>
        <v>100</v>
      </c>
    </row>
    <row r="179" spans="1:10" s="18" customFormat="1" ht="64.5" customHeight="1">
      <c r="A179" s="23">
        <v>171</v>
      </c>
      <c r="B179" s="8">
        <v>412</v>
      </c>
      <c r="C179" s="56" t="s">
        <v>292</v>
      </c>
      <c r="D179" s="11"/>
      <c r="E179" s="46" t="s">
        <v>260</v>
      </c>
      <c r="F179" s="77">
        <f>F180</f>
        <v>13</v>
      </c>
      <c r="G179" s="77">
        <f t="shared" si="19"/>
        <v>0</v>
      </c>
      <c r="H179" s="77">
        <f t="shared" si="19"/>
        <v>11</v>
      </c>
      <c r="I179" s="77">
        <f t="shared" si="19"/>
        <v>11</v>
      </c>
      <c r="J179" s="78">
        <f t="shared" si="17"/>
        <v>100</v>
      </c>
    </row>
    <row r="180" spans="1:10" s="17" customFormat="1" ht="25.5" customHeight="1">
      <c r="A180" s="23">
        <v>172</v>
      </c>
      <c r="B180" s="10">
        <v>412</v>
      </c>
      <c r="C180" s="58" t="s">
        <v>292</v>
      </c>
      <c r="D180" s="11" t="s">
        <v>72</v>
      </c>
      <c r="E180" s="61" t="s">
        <v>377</v>
      </c>
      <c r="F180" s="82">
        <v>13</v>
      </c>
      <c r="G180" s="82"/>
      <c r="H180" s="80">
        <v>11</v>
      </c>
      <c r="I180" s="80">
        <v>11</v>
      </c>
      <c r="J180" s="81">
        <f t="shared" si="17"/>
        <v>100</v>
      </c>
    </row>
    <row r="181" spans="1:10" s="18" customFormat="1" ht="41.25" customHeight="1">
      <c r="A181" s="23">
        <v>173</v>
      </c>
      <c r="B181" s="55">
        <v>412</v>
      </c>
      <c r="C181" s="56" t="s">
        <v>293</v>
      </c>
      <c r="D181" s="11"/>
      <c r="E181" s="51" t="s">
        <v>307</v>
      </c>
      <c r="F181" s="77">
        <f>F182</f>
        <v>46</v>
      </c>
      <c r="G181" s="77">
        <f aca="true" t="shared" si="20" ref="G181:I182">G182</f>
        <v>0</v>
      </c>
      <c r="H181" s="77">
        <f t="shared" si="20"/>
        <v>0</v>
      </c>
      <c r="I181" s="77">
        <f t="shared" si="20"/>
        <v>0</v>
      </c>
      <c r="J181" s="78">
        <v>0</v>
      </c>
    </row>
    <row r="182" spans="1:10" s="18" customFormat="1" ht="17.25" customHeight="1">
      <c r="A182" s="23">
        <v>174</v>
      </c>
      <c r="B182" s="55">
        <v>412</v>
      </c>
      <c r="C182" s="56" t="s">
        <v>294</v>
      </c>
      <c r="D182" s="56"/>
      <c r="E182" s="51" t="s">
        <v>261</v>
      </c>
      <c r="F182" s="88">
        <f>F183</f>
        <v>46</v>
      </c>
      <c r="G182" s="88">
        <f t="shared" si="20"/>
        <v>0</v>
      </c>
      <c r="H182" s="88">
        <f t="shared" si="20"/>
        <v>0</v>
      </c>
      <c r="I182" s="88">
        <f t="shared" si="20"/>
        <v>0</v>
      </c>
      <c r="J182" s="78">
        <v>0</v>
      </c>
    </row>
    <row r="183" spans="1:10" s="17" customFormat="1" ht="31.5" customHeight="1">
      <c r="A183" s="23">
        <v>175</v>
      </c>
      <c r="B183" s="57">
        <v>412</v>
      </c>
      <c r="C183" s="58" t="s">
        <v>294</v>
      </c>
      <c r="D183" s="58" t="s">
        <v>72</v>
      </c>
      <c r="E183" s="61" t="s">
        <v>377</v>
      </c>
      <c r="F183" s="83">
        <v>46</v>
      </c>
      <c r="G183" s="82"/>
      <c r="H183" s="80"/>
      <c r="I183" s="80">
        <v>0</v>
      </c>
      <c r="J183" s="81">
        <v>0</v>
      </c>
    </row>
    <row r="184" spans="1:10" s="17" customFormat="1" ht="27.75" customHeight="1">
      <c r="A184" s="23">
        <v>176</v>
      </c>
      <c r="B184" s="2">
        <v>500</v>
      </c>
      <c r="C184" s="3"/>
      <c r="D184" s="3"/>
      <c r="E184" s="50" t="s">
        <v>14</v>
      </c>
      <c r="F184" s="77">
        <f>F185+F192+F226+F243</f>
        <v>18604</v>
      </c>
      <c r="G184" s="77" t="e">
        <f>G185+G192+G226+G243</f>
        <v>#REF!</v>
      </c>
      <c r="H184" s="77">
        <f>SUM(H185+H192+H226+H243)</f>
        <v>12715.971000000001</v>
      </c>
      <c r="I184" s="77">
        <f>I185+I192+I226+I243</f>
        <v>11242.427</v>
      </c>
      <c r="J184" s="78">
        <f t="shared" si="17"/>
        <v>88.41186410381086</v>
      </c>
    </row>
    <row r="185" spans="1:10" s="17" customFormat="1" ht="14.25" customHeight="1">
      <c r="A185" s="23">
        <v>177</v>
      </c>
      <c r="B185" s="2">
        <v>501</v>
      </c>
      <c r="C185" s="3"/>
      <c r="D185" s="3"/>
      <c r="E185" s="46" t="s">
        <v>15</v>
      </c>
      <c r="F185" s="77">
        <f>F186</f>
        <v>1793</v>
      </c>
      <c r="G185" s="77" t="e">
        <f aca="true" t="shared" si="21" ref="G185:I186">G186</f>
        <v>#REF!</v>
      </c>
      <c r="H185" s="77">
        <f t="shared" si="21"/>
        <v>1738.772</v>
      </c>
      <c r="I185" s="77">
        <f t="shared" si="21"/>
        <v>1437.361</v>
      </c>
      <c r="J185" s="78">
        <f t="shared" si="17"/>
        <v>82.66529481726185</v>
      </c>
    </row>
    <row r="186" spans="1:10" ht="15.75" customHeight="1">
      <c r="A186" s="23">
        <v>178</v>
      </c>
      <c r="B186" s="2">
        <v>501</v>
      </c>
      <c r="C186" s="3" t="s">
        <v>76</v>
      </c>
      <c r="D186" s="3"/>
      <c r="E186" s="46" t="s">
        <v>389</v>
      </c>
      <c r="F186" s="77">
        <f>F187</f>
        <v>1793</v>
      </c>
      <c r="G186" s="77" t="e">
        <f t="shared" si="21"/>
        <v>#REF!</v>
      </c>
      <c r="H186" s="77">
        <f t="shared" si="21"/>
        <v>1738.772</v>
      </c>
      <c r="I186" s="77">
        <f t="shared" si="21"/>
        <v>1437.361</v>
      </c>
      <c r="J186" s="78">
        <f t="shared" si="17"/>
        <v>82.66529481726185</v>
      </c>
    </row>
    <row r="187" spans="1:10" ht="41.25" customHeight="1">
      <c r="A187" s="23">
        <v>179</v>
      </c>
      <c r="B187" s="2">
        <v>501</v>
      </c>
      <c r="C187" s="3" t="s">
        <v>239</v>
      </c>
      <c r="D187" s="3"/>
      <c r="E187" s="48" t="s">
        <v>102</v>
      </c>
      <c r="F187" s="77">
        <f>F188+F190</f>
        <v>1793</v>
      </c>
      <c r="G187" s="77" t="e">
        <f>G188+G190</f>
        <v>#REF!</v>
      </c>
      <c r="H187" s="77">
        <f>H188+H190</f>
        <v>1738.772</v>
      </c>
      <c r="I187" s="77">
        <f>SUM(I188+I190)</f>
        <v>1437.361</v>
      </c>
      <c r="J187" s="78">
        <f t="shared" si="17"/>
        <v>82.66529481726185</v>
      </c>
    </row>
    <row r="188" spans="1:10" ht="30" customHeight="1">
      <c r="A188" s="23">
        <v>180</v>
      </c>
      <c r="B188" s="2">
        <v>501</v>
      </c>
      <c r="C188" s="3" t="s">
        <v>134</v>
      </c>
      <c r="D188" s="5"/>
      <c r="E188" s="46" t="s">
        <v>352</v>
      </c>
      <c r="F188" s="77">
        <f>F189</f>
        <v>1545</v>
      </c>
      <c r="G188" s="77" t="e">
        <f>G189</f>
        <v>#REF!</v>
      </c>
      <c r="H188" s="77">
        <f>H189</f>
        <v>1589.172</v>
      </c>
      <c r="I188" s="77">
        <f>I189</f>
        <v>1295.132</v>
      </c>
      <c r="J188" s="78">
        <f t="shared" si="17"/>
        <v>81.497282861767</v>
      </c>
    </row>
    <row r="189" spans="1:10" ht="34.5" customHeight="1">
      <c r="A189" s="23">
        <v>181</v>
      </c>
      <c r="B189" s="4">
        <v>501</v>
      </c>
      <c r="C189" s="5" t="s">
        <v>134</v>
      </c>
      <c r="D189" s="5" t="s">
        <v>72</v>
      </c>
      <c r="E189" s="61" t="s">
        <v>377</v>
      </c>
      <c r="F189" s="82">
        <v>1545</v>
      </c>
      <c r="G189" s="77" t="e">
        <f>G190</f>
        <v>#REF!</v>
      </c>
      <c r="H189" s="80">
        <v>1589.172</v>
      </c>
      <c r="I189" s="80">
        <v>1295.132</v>
      </c>
      <c r="J189" s="81">
        <f t="shared" si="17"/>
        <v>81.497282861767</v>
      </c>
    </row>
    <row r="190" spans="1:10" ht="12.75">
      <c r="A190" s="23">
        <v>182</v>
      </c>
      <c r="B190" s="2">
        <v>501</v>
      </c>
      <c r="C190" s="3" t="s">
        <v>135</v>
      </c>
      <c r="D190" s="3"/>
      <c r="E190" s="46" t="s">
        <v>136</v>
      </c>
      <c r="F190" s="77">
        <f>F191</f>
        <v>248</v>
      </c>
      <c r="G190" s="77" t="e">
        <f>G191</f>
        <v>#REF!</v>
      </c>
      <c r="H190" s="77">
        <f>H191</f>
        <v>149.6</v>
      </c>
      <c r="I190" s="77">
        <f>I191</f>
        <v>142.229</v>
      </c>
      <c r="J190" s="78">
        <f t="shared" si="17"/>
        <v>95.07286096256686</v>
      </c>
    </row>
    <row r="191" spans="1:10" s="17" customFormat="1" ht="28.5" customHeight="1">
      <c r="A191" s="23">
        <v>183</v>
      </c>
      <c r="B191" s="4">
        <v>501</v>
      </c>
      <c r="C191" s="5" t="s">
        <v>135</v>
      </c>
      <c r="D191" s="5" t="s">
        <v>72</v>
      </c>
      <c r="E191" s="61" t="s">
        <v>377</v>
      </c>
      <c r="F191" s="82">
        <v>248</v>
      </c>
      <c r="G191" s="82" t="e">
        <f>G192</f>
        <v>#REF!</v>
      </c>
      <c r="H191" s="80">
        <v>149.6</v>
      </c>
      <c r="I191" s="80">
        <v>142.229</v>
      </c>
      <c r="J191" s="81">
        <f t="shared" si="17"/>
        <v>95.07286096256686</v>
      </c>
    </row>
    <row r="192" spans="1:10" s="18" customFormat="1" ht="12.75" customHeight="1">
      <c r="A192" s="23">
        <v>184</v>
      </c>
      <c r="B192" s="2">
        <v>502</v>
      </c>
      <c r="C192" s="3"/>
      <c r="D192" s="3"/>
      <c r="E192" s="46" t="s">
        <v>16</v>
      </c>
      <c r="F192" s="77">
        <f>F193</f>
        <v>13726</v>
      </c>
      <c r="G192" s="77" t="e">
        <f aca="true" t="shared" si="22" ref="G192:I193">G193</f>
        <v>#REF!</v>
      </c>
      <c r="H192" s="77">
        <f t="shared" si="22"/>
        <v>8114.899</v>
      </c>
      <c r="I192" s="77">
        <f t="shared" si="22"/>
        <v>7280.4710000000005</v>
      </c>
      <c r="J192" s="78">
        <f t="shared" si="17"/>
        <v>89.71733351209916</v>
      </c>
    </row>
    <row r="193" spans="1:10" s="17" customFormat="1" ht="30" customHeight="1">
      <c r="A193" s="23">
        <v>185</v>
      </c>
      <c r="B193" s="2">
        <v>502</v>
      </c>
      <c r="C193" s="3" t="s">
        <v>76</v>
      </c>
      <c r="D193" s="3"/>
      <c r="E193" s="46" t="s">
        <v>389</v>
      </c>
      <c r="F193" s="77">
        <f>F194</f>
        <v>13726</v>
      </c>
      <c r="G193" s="77" t="e">
        <f t="shared" si="22"/>
        <v>#REF!</v>
      </c>
      <c r="H193" s="77">
        <f t="shared" si="22"/>
        <v>8114.899</v>
      </c>
      <c r="I193" s="77">
        <f t="shared" si="22"/>
        <v>7280.4710000000005</v>
      </c>
      <c r="J193" s="78">
        <f t="shared" si="17"/>
        <v>89.71733351209916</v>
      </c>
    </row>
    <row r="194" spans="1:10" ht="43.5" customHeight="1">
      <c r="A194" s="23">
        <v>186</v>
      </c>
      <c r="B194" s="2">
        <v>502</v>
      </c>
      <c r="C194" s="3" t="s">
        <v>239</v>
      </c>
      <c r="D194" s="3"/>
      <c r="E194" s="48" t="s">
        <v>102</v>
      </c>
      <c r="F194" s="77">
        <f>F195+F198+F201+F207+F209+F211+F213+F220+F222+F224+F203</f>
        <v>13726</v>
      </c>
      <c r="G194" s="77" t="e">
        <f>G195+G198+G201+G207+G209+G211+G213+G220+G222+G224+G203</f>
        <v>#REF!</v>
      </c>
      <c r="H194" s="77">
        <f>SUM(H195+H198+H201+H203+H205+H207+H209+H211+H213+H220+H222+H224)</f>
        <v>8114.899</v>
      </c>
      <c r="I194" s="77">
        <f>SUM(I195+I198+I201+I203+I205+I207+I209+I211+I213+I220+I222+I224)</f>
        <v>7280.4710000000005</v>
      </c>
      <c r="J194" s="78">
        <f t="shared" si="17"/>
        <v>89.71733351209916</v>
      </c>
    </row>
    <row r="195" spans="1:10" ht="30.75" customHeight="1">
      <c r="A195" s="23">
        <v>187</v>
      </c>
      <c r="B195" s="2">
        <v>502</v>
      </c>
      <c r="C195" s="3" t="s">
        <v>139</v>
      </c>
      <c r="D195" s="3"/>
      <c r="E195" s="48" t="s">
        <v>137</v>
      </c>
      <c r="F195" s="77">
        <f>F196+F197</f>
        <v>400</v>
      </c>
      <c r="G195" s="77" t="e">
        <f>G196+G197</f>
        <v>#REF!</v>
      </c>
      <c r="H195" s="77">
        <f>H196+H197</f>
        <v>894.1</v>
      </c>
      <c r="I195" s="77">
        <f>I196+I197</f>
        <v>830</v>
      </c>
      <c r="J195" s="78">
        <f t="shared" si="17"/>
        <v>92.83077955485963</v>
      </c>
    </row>
    <row r="196" spans="1:10" ht="42" customHeight="1">
      <c r="A196" s="23">
        <v>188</v>
      </c>
      <c r="B196" s="4">
        <v>502</v>
      </c>
      <c r="C196" s="5" t="s">
        <v>139</v>
      </c>
      <c r="D196" s="5" t="s">
        <v>72</v>
      </c>
      <c r="E196" s="61" t="s">
        <v>377</v>
      </c>
      <c r="F196" s="82">
        <v>400</v>
      </c>
      <c r="G196" s="77" t="e">
        <f>G212+#REF!</f>
        <v>#REF!</v>
      </c>
      <c r="H196" s="80">
        <v>194.1</v>
      </c>
      <c r="I196" s="80">
        <v>130</v>
      </c>
      <c r="J196" s="81">
        <f t="shared" si="17"/>
        <v>66.97578567748583</v>
      </c>
    </row>
    <row r="197" spans="1:10" ht="42" customHeight="1">
      <c r="A197" s="23">
        <v>189</v>
      </c>
      <c r="B197" s="4">
        <v>502</v>
      </c>
      <c r="C197" s="5" t="s">
        <v>139</v>
      </c>
      <c r="D197" s="5" t="s">
        <v>53</v>
      </c>
      <c r="E197" s="49" t="s">
        <v>386</v>
      </c>
      <c r="F197" s="82">
        <v>0</v>
      </c>
      <c r="G197" s="77"/>
      <c r="H197" s="80">
        <v>700</v>
      </c>
      <c r="I197" s="80">
        <v>700</v>
      </c>
      <c r="J197" s="81">
        <f>I197/H197*100</f>
        <v>100</v>
      </c>
    </row>
    <row r="198" spans="1:10" ht="47.25" customHeight="1">
      <c r="A198" s="23">
        <v>190</v>
      </c>
      <c r="B198" s="2">
        <v>502</v>
      </c>
      <c r="C198" s="3" t="s">
        <v>140</v>
      </c>
      <c r="D198" s="3"/>
      <c r="E198" s="48" t="s">
        <v>138</v>
      </c>
      <c r="F198" s="77">
        <f>F199+F200</f>
        <v>275</v>
      </c>
      <c r="G198" s="77">
        <f>G199+G200</f>
        <v>0</v>
      </c>
      <c r="H198" s="77">
        <f>H199+H200</f>
        <v>275</v>
      </c>
      <c r="I198" s="77">
        <f>I199+I200</f>
        <v>192.519</v>
      </c>
      <c r="J198" s="78">
        <f t="shared" si="17"/>
        <v>70.00690909090909</v>
      </c>
    </row>
    <row r="199" spans="1:10" s="17" customFormat="1" ht="24.75" customHeight="1">
      <c r="A199" s="23">
        <v>191</v>
      </c>
      <c r="B199" s="4">
        <v>502</v>
      </c>
      <c r="C199" s="5" t="s">
        <v>140</v>
      </c>
      <c r="D199" s="5" t="s">
        <v>72</v>
      </c>
      <c r="E199" s="61" t="s">
        <v>377</v>
      </c>
      <c r="F199" s="82">
        <v>275</v>
      </c>
      <c r="G199" s="82"/>
      <c r="H199" s="80">
        <v>275</v>
      </c>
      <c r="I199" s="80">
        <v>192.519</v>
      </c>
      <c r="J199" s="81">
        <f t="shared" si="17"/>
        <v>70.00690909090909</v>
      </c>
    </row>
    <row r="200" spans="1:10" ht="17.25" customHeight="1">
      <c r="A200" s="23">
        <v>192</v>
      </c>
      <c r="B200" s="4">
        <v>502</v>
      </c>
      <c r="C200" s="5" t="s">
        <v>140</v>
      </c>
      <c r="D200" s="5" t="s">
        <v>55</v>
      </c>
      <c r="E200" s="54" t="s">
        <v>91</v>
      </c>
      <c r="F200" s="82">
        <v>0</v>
      </c>
      <c r="G200" s="77"/>
      <c r="H200" s="80">
        <v>0</v>
      </c>
      <c r="I200" s="80">
        <v>0</v>
      </c>
      <c r="J200" s="81">
        <v>0</v>
      </c>
    </row>
    <row r="201" spans="1:10" ht="24.75" customHeight="1">
      <c r="A201" s="23">
        <v>193</v>
      </c>
      <c r="B201" s="2">
        <v>502</v>
      </c>
      <c r="C201" s="3" t="s">
        <v>141</v>
      </c>
      <c r="D201" s="3"/>
      <c r="E201" s="48" t="s">
        <v>262</v>
      </c>
      <c r="F201" s="77">
        <f>F202</f>
        <v>750</v>
      </c>
      <c r="G201" s="77">
        <f>G202</f>
        <v>0</v>
      </c>
      <c r="H201" s="77">
        <f>H202</f>
        <v>750</v>
      </c>
      <c r="I201" s="77">
        <f>I202</f>
        <v>383.578</v>
      </c>
      <c r="J201" s="78">
        <f t="shared" si="17"/>
        <v>51.14373333333333</v>
      </c>
    </row>
    <row r="202" spans="1:10" ht="25.5" customHeight="1">
      <c r="A202" s="23">
        <v>194</v>
      </c>
      <c r="B202" s="4">
        <v>502</v>
      </c>
      <c r="C202" s="5" t="s">
        <v>141</v>
      </c>
      <c r="D202" s="5" t="s">
        <v>72</v>
      </c>
      <c r="E202" s="61" t="s">
        <v>377</v>
      </c>
      <c r="F202" s="82">
        <v>750</v>
      </c>
      <c r="G202" s="77"/>
      <c r="H202" s="80">
        <v>750</v>
      </c>
      <c r="I202" s="80">
        <v>383.578</v>
      </c>
      <c r="J202" s="81">
        <f t="shared" si="17"/>
        <v>51.14373333333333</v>
      </c>
    </row>
    <row r="203" spans="1:10" ht="25.5" customHeight="1">
      <c r="A203" s="23">
        <v>195</v>
      </c>
      <c r="B203" s="42">
        <v>502</v>
      </c>
      <c r="C203" s="41" t="s">
        <v>337</v>
      </c>
      <c r="D203" s="5"/>
      <c r="E203" s="73" t="s">
        <v>338</v>
      </c>
      <c r="F203" s="77">
        <f>F204</f>
        <v>0</v>
      </c>
      <c r="G203" s="77">
        <f>G204</f>
        <v>0</v>
      </c>
      <c r="H203" s="77">
        <f>H204</f>
        <v>51.499</v>
      </c>
      <c r="I203" s="77">
        <f>I204</f>
        <v>51.481</v>
      </c>
      <c r="J203" s="78">
        <f t="shared" si="17"/>
        <v>99.96504786500708</v>
      </c>
    </row>
    <row r="204" spans="1:10" ht="25.5" customHeight="1">
      <c r="A204" s="23">
        <v>196</v>
      </c>
      <c r="B204" s="43">
        <v>502</v>
      </c>
      <c r="C204" s="44" t="s">
        <v>337</v>
      </c>
      <c r="D204" s="5" t="s">
        <v>72</v>
      </c>
      <c r="E204" s="61" t="s">
        <v>377</v>
      </c>
      <c r="F204" s="82">
        <v>0</v>
      </c>
      <c r="G204" s="77"/>
      <c r="H204" s="80">
        <v>51.499</v>
      </c>
      <c r="I204" s="80">
        <v>51.481</v>
      </c>
      <c r="J204" s="81">
        <f t="shared" si="17"/>
        <v>99.96504786500708</v>
      </c>
    </row>
    <row r="205" spans="1:10" ht="25.5" customHeight="1">
      <c r="A205" s="23">
        <v>197</v>
      </c>
      <c r="B205" s="42">
        <v>502</v>
      </c>
      <c r="C205" s="41" t="s">
        <v>353</v>
      </c>
      <c r="D205" s="3"/>
      <c r="E205" s="46" t="s">
        <v>354</v>
      </c>
      <c r="F205" s="77">
        <v>0</v>
      </c>
      <c r="G205" s="77"/>
      <c r="H205" s="86">
        <f>SUM(H206)</f>
        <v>300</v>
      </c>
      <c r="I205" s="86">
        <f>SUM(I206)</f>
        <v>300</v>
      </c>
      <c r="J205" s="78">
        <f>I205/H205*100</f>
        <v>100</v>
      </c>
    </row>
    <row r="206" spans="1:10" ht="25.5" customHeight="1">
      <c r="A206" s="23">
        <v>198</v>
      </c>
      <c r="B206" s="43">
        <v>502</v>
      </c>
      <c r="C206" s="44" t="s">
        <v>353</v>
      </c>
      <c r="D206" s="5" t="s">
        <v>72</v>
      </c>
      <c r="E206" s="61" t="s">
        <v>377</v>
      </c>
      <c r="F206" s="82">
        <v>0</v>
      </c>
      <c r="G206" s="77"/>
      <c r="H206" s="80">
        <v>300</v>
      </c>
      <c r="I206" s="80">
        <v>300</v>
      </c>
      <c r="J206" s="81">
        <f>I206/H206*100</f>
        <v>100</v>
      </c>
    </row>
    <row r="207" spans="1:10" s="18" customFormat="1" ht="45" customHeight="1">
      <c r="A207" s="23">
        <v>199</v>
      </c>
      <c r="B207" s="2">
        <v>502</v>
      </c>
      <c r="C207" s="3" t="s">
        <v>295</v>
      </c>
      <c r="D207" s="5"/>
      <c r="E207" s="46" t="s">
        <v>263</v>
      </c>
      <c r="F207" s="77">
        <f>F208</f>
        <v>960</v>
      </c>
      <c r="G207" s="77">
        <f>G208</f>
        <v>0</v>
      </c>
      <c r="H207" s="77">
        <f>H208</f>
        <v>0</v>
      </c>
      <c r="I207" s="77">
        <f>I208</f>
        <v>0</v>
      </c>
      <c r="J207" s="78">
        <v>0</v>
      </c>
    </row>
    <row r="208" spans="1:10" ht="18" customHeight="1">
      <c r="A208" s="23">
        <v>200</v>
      </c>
      <c r="B208" s="4">
        <v>502</v>
      </c>
      <c r="C208" s="5" t="s">
        <v>295</v>
      </c>
      <c r="D208" s="5" t="s">
        <v>72</v>
      </c>
      <c r="E208" s="61" t="s">
        <v>377</v>
      </c>
      <c r="F208" s="82">
        <v>960</v>
      </c>
      <c r="G208" s="77"/>
      <c r="H208" s="80">
        <v>0</v>
      </c>
      <c r="I208" s="80">
        <v>0</v>
      </c>
      <c r="J208" s="81">
        <v>0</v>
      </c>
    </row>
    <row r="209" spans="1:10" ht="24.75" customHeight="1">
      <c r="A209" s="23">
        <v>201</v>
      </c>
      <c r="B209" s="2">
        <v>502</v>
      </c>
      <c r="C209" s="3" t="s">
        <v>296</v>
      </c>
      <c r="D209" s="5"/>
      <c r="E209" s="46" t="s">
        <v>264</v>
      </c>
      <c r="F209" s="77">
        <f>F210</f>
        <v>1800</v>
      </c>
      <c r="G209" s="77">
        <f>G210</f>
        <v>0</v>
      </c>
      <c r="H209" s="77">
        <f>H210</f>
        <v>1434.8</v>
      </c>
      <c r="I209" s="77">
        <f>I210</f>
        <v>1434.383</v>
      </c>
      <c r="J209" s="78">
        <f t="shared" si="17"/>
        <v>99.9709367159186</v>
      </c>
    </row>
    <row r="210" spans="1:10" s="17" customFormat="1" ht="24.75" customHeight="1">
      <c r="A210" s="23">
        <v>202</v>
      </c>
      <c r="B210" s="4">
        <v>502</v>
      </c>
      <c r="C210" s="5" t="s">
        <v>296</v>
      </c>
      <c r="D210" s="5" t="s">
        <v>72</v>
      </c>
      <c r="E210" s="61" t="s">
        <v>377</v>
      </c>
      <c r="F210" s="82">
        <v>1800</v>
      </c>
      <c r="G210" s="82"/>
      <c r="H210" s="80">
        <v>1434.8</v>
      </c>
      <c r="I210" s="80">
        <v>1434.383</v>
      </c>
      <c r="J210" s="81">
        <f t="shared" si="17"/>
        <v>99.9709367159186</v>
      </c>
    </row>
    <row r="211" spans="1:10" ht="30.75" customHeight="1">
      <c r="A211" s="23">
        <v>203</v>
      </c>
      <c r="B211" s="2">
        <v>502</v>
      </c>
      <c r="C211" s="3" t="s">
        <v>297</v>
      </c>
      <c r="D211" s="5"/>
      <c r="E211" s="46" t="s">
        <v>265</v>
      </c>
      <c r="F211" s="77">
        <f>F212</f>
        <v>890</v>
      </c>
      <c r="G211" s="77">
        <f>G212</f>
        <v>4375</v>
      </c>
      <c r="H211" s="77">
        <f>H212</f>
        <v>0</v>
      </c>
      <c r="I211" s="77">
        <f>I212</f>
        <v>0</v>
      </c>
      <c r="J211" s="78">
        <v>0</v>
      </c>
    </row>
    <row r="212" spans="1:10" ht="24.75" customHeight="1">
      <c r="A212" s="23">
        <v>204</v>
      </c>
      <c r="B212" s="4">
        <v>502</v>
      </c>
      <c r="C212" s="5" t="s">
        <v>298</v>
      </c>
      <c r="D212" s="5" t="s">
        <v>72</v>
      </c>
      <c r="E212" s="61" t="s">
        <v>377</v>
      </c>
      <c r="F212" s="82">
        <v>890</v>
      </c>
      <c r="G212" s="79">
        <v>4375</v>
      </c>
      <c r="H212" s="80">
        <v>0</v>
      </c>
      <c r="I212" s="80">
        <v>0</v>
      </c>
      <c r="J212" s="81">
        <v>0</v>
      </c>
    </row>
    <row r="213" spans="1:10" ht="53.25" customHeight="1">
      <c r="A213" s="23">
        <v>205</v>
      </c>
      <c r="B213" s="2">
        <v>502</v>
      </c>
      <c r="C213" s="41" t="s">
        <v>299</v>
      </c>
      <c r="D213" s="5"/>
      <c r="E213" s="46" t="s">
        <v>266</v>
      </c>
      <c r="F213" s="77">
        <f>F214+F216+F218</f>
        <v>4830</v>
      </c>
      <c r="G213" s="77">
        <f>G214+G216+G218</f>
        <v>0</v>
      </c>
      <c r="H213" s="77">
        <f>H214+H216+H218</f>
        <v>1459.5</v>
      </c>
      <c r="I213" s="77">
        <f>I214+I216+I218</f>
        <v>1159.51</v>
      </c>
      <c r="J213" s="78">
        <f t="shared" si="17"/>
        <v>79.44570058239123</v>
      </c>
    </row>
    <row r="214" spans="1:10" ht="27.75" customHeight="1">
      <c r="A214" s="23">
        <v>206</v>
      </c>
      <c r="B214" s="2">
        <v>502</v>
      </c>
      <c r="C214" s="41" t="s">
        <v>300</v>
      </c>
      <c r="D214" s="5"/>
      <c r="E214" s="46" t="s">
        <v>267</v>
      </c>
      <c r="F214" s="77">
        <f>F215</f>
        <v>1400</v>
      </c>
      <c r="G214" s="77">
        <f>G215</f>
        <v>0</v>
      </c>
      <c r="H214" s="77">
        <f>H215</f>
        <v>1400</v>
      </c>
      <c r="I214" s="77">
        <f>I215</f>
        <v>1100</v>
      </c>
      <c r="J214" s="78">
        <f t="shared" si="17"/>
        <v>78.57142857142857</v>
      </c>
    </row>
    <row r="215" spans="1:10" ht="27.75" customHeight="1">
      <c r="A215" s="23">
        <v>207</v>
      </c>
      <c r="B215" s="4">
        <v>502</v>
      </c>
      <c r="C215" s="44" t="s">
        <v>300</v>
      </c>
      <c r="D215" s="5" t="s">
        <v>72</v>
      </c>
      <c r="E215" s="61" t="s">
        <v>377</v>
      </c>
      <c r="F215" s="82">
        <v>1400</v>
      </c>
      <c r="G215" s="79"/>
      <c r="H215" s="80">
        <v>1400</v>
      </c>
      <c r="I215" s="80">
        <v>1100</v>
      </c>
      <c r="J215" s="81">
        <f t="shared" si="17"/>
        <v>78.57142857142857</v>
      </c>
    </row>
    <row r="216" spans="1:10" ht="29.25" customHeight="1">
      <c r="A216" s="23">
        <v>208</v>
      </c>
      <c r="B216" s="2">
        <v>502</v>
      </c>
      <c r="C216" s="41" t="s">
        <v>301</v>
      </c>
      <c r="D216" s="5"/>
      <c r="E216" s="46" t="s">
        <v>268</v>
      </c>
      <c r="F216" s="77">
        <f>F217</f>
        <v>3320</v>
      </c>
      <c r="G216" s="77">
        <f>G217</f>
        <v>0</v>
      </c>
      <c r="H216" s="77">
        <f>H217</f>
        <v>0</v>
      </c>
      <c r="I216" s="77">
        <f>I217</f>
        <v>0</v>
      </c>
      <c r="J216" s="78">
        <v>0</v>
      </c>
    </row>
    <row r="217" spans="1:10" ht="45.75" customHeight="1">
      <c r="A217" s="23">
        <v>209</v>
      </c>
      <c r="B217" s="4">
        <v>502</v>
      </c>
      <c r="C217" s="44" t="s">
        <v>301</v>
      </c>
      <c r="D217" s="5" t="s">
        <v>72</v>
      </c>
      <c r="E217" s="61" t="s">
        <v>377</v>
      </c>
      <c r="F217" s="82">
        <v>3320</v>
      </c>
      <c r="G217" s="79"/>
      <c r="H217" s="80">
        <v>0</v>
      </c>
      <c r="I217" s="80">
        <v>0</v>
      </c>
      <c r="J217" s="81">
        <v>0</v>
      </c>
    </row>
    <row r="218" spans="1:10" ht="30.75" customHeight="1">
      <c r="A218" s="23">
        <v>210</v>
      </c>
      <c r="B218" s="2">
        <v>502</v>
      </c>
      <c r="C218" s="41" t="s">
        <v>302</v>
      </c>
      <c r="D218" s="5"/>
      <c r="E218" s="46" t="s">
        <v>269</v>
      </c>
      <c r="F218" s="77">
        <f>F219</f>
        <v>110</v>
      </c>
      <c r="G218" s="77">
        <f>G219</f>
        <v>0</v>
      </c>
      <c r="H218" s="77">
        <f>H219</f>
        <v>59.5</v>
      </c>
      <c r="I218" s="77">
        <f>I219</f>
        <v>59.51</v>
      </c>
      <c r="J218" s="78">
        <f t="shared" si="17"/>
        <v>100.01680672268907</v>
      </c>
    </row>
    <row r="219" spans="1:10" ht="26.25" customHeight="1">
      <c r="A219" s="23">
        <v>211</v>
      </c>
      <c r="B219" s="4">
        <v>502</v>
      </c>
      <c r="C219" s="44" t="s">
        <v>302</v>
      </c>
      <c r="D219" s="5" t="s">
        <v>72</v>
      </c>
      <c r="E219" s="61" t="s">
        <v>377</v>
      </c>
      <c r="F219" s="82">
        <v>110</v>
      </c>
      <c r="G219" s="79"/>
      <c r="H219" s="80">
        <v>59.5</v>
      </c>
      <c r="I219" s="80">
        <v>59.51</v>
      </c>
      <c r="J219" s="81">
        <f t="shared" si="17"/>
        <v>100.01680672268907</v>
      </c>
    </row>
    <row r="220" spans="1:10" ht="26.25" customHeight="1">
      <c r="A220" s="23">
        <v>212</v>
      </c>
      <c r="B220" s="2">
        <v>502</v>
      </c>
      <c r="C220" s="41" t="s">
        <v>312</v>
      </c>
      <c r="D220" s="5"/>
      <c r="E220" s="46" t="s">
        <v>310</v>
      </c>
      <c r="F220" s="77">
        <f>F221</f>
        <v>2800</v>
      </c>
      <c r="G220" s="77">
        <f>G221</f>
        <v>0</v>
      </c>
      <c r="H220" s="77">
        <f>H221</f>
        <v>2098</v>
      </c>
      <c r="I220" s="77">
        <f>I221</f>
        <v>2098</v>
      </c>
      <c r="J220" s="78">
        <f t="shared" si="17"/>
        <v>100</v>
      </c>
    </row>
    <row r="221" spans="1:10" ht="30.75" customHeight="1">
      <c r="A221" s="23">
        <v>213</v>
      </c>
      <c r="B221" s="4">
        <v>502</v>
      </c>
      <c r="C221" s="44" t="s">
        <v>312</v>
      </c>
      <c r="D221" s="5" t="s">
        <v>53</v>
      </c>
      <c r="E221" s="49" t="s">
        <v>386</v>
      </c>
      <c r="F221" s="82">
        <v>2800</v>
      </c>
      <c r="G221" s="79"/>
      <c r="H221" s="80">
        <v>2098</v>
      </c>
      <c r="I221" s="80">
        <v>2098</v>
      </c>
      <c r="J221" s="81">
        <f t="shared" si="17"/>
        <v>100</v>
      </c>
    </row>
    <row r="222" spans="1:10" ht="42" customHeight="1">
      <c r="A222" s="23">
        <v>214</v>
      </c>
      <c r="B222" s="2">
        <v>502</v>
      </c>
      <c r="C222" s="41" t="s">
        <v>313</v>
      </c>
      <c r="D222" s="5"/>
      <c r="E222" s="46" t="s">
        <v>311</v>
      </c>
      <c r="F222" s="77">
        <f>F223</f>
        <v>1000</v>
      </c>
      <c r="G222" s="77">
        <f>G223</f>
        <v>0</v>
      </c>
      <c r="H222" s="77">
        <f>H223</f>
        <v>831</v>
      </c>
      <c r="I222" s="77">
        <f>I223</f>
        <v>831</v>
      </c>
      <c r="J222" s="78">
        <f t="shared" si="17"/>
        <v>100</v>
      </c>
    </row>
    <row r="223" spans="1:10" ht="36.75" customHeight="1">
      <c r="A223" s="23">
        <v>215</v>
      </c>
      <c r="B223" s="4">
        <v>502</v>
      </c>
      <c r="C223" s="44" t="s">
        <v>313</v>
      </c>
      <c r="D223" s="5" t="s">
        <v>53</v>
      </c>
      <c r="E223" s="49" t="s">
        <v>386</v>
      </c>
      <c r="F223" s="82">
        <v>1000</v>
      </c>
      <c r="G223" s="79"/>
      <c r="H223" s="80">
        <v>831</v>
      </c>
      <c r="I223" s="80">
        <v>831</v>
      </c>
      <c r="J223" s="81">
        <f aca="true" t="shared" si="23" ref="J223:J297">I223/H223*100</f>
        <v>100</v>
      </c>
    </row>
    <row r="224" spans="1:10" ht="60" customHeight="1">
      <c r="A224" s="23">
        <v>216</v>
      </c>
      <c r="B224" s="2">
        <v>502</v>
      </c>
      <c r="C224" s="3" t="s">
        <v>316</v>
      </c>
      <c r="D224" s="3"/>
      <c r="E224" s="66" t="s">
        <v>315</v>
      </c>
      <c r="F224" s="77">
        <f>F225</f>
        <v>21</v>
      </c>
      <c r="G224" s="77">
        <f>G225</f>
        <v>0</v>
      </c>
      <c r="H224" s="77">
        <f>H225</f>
        <v>21</v>
      </c>
      <c r="I224" s="77">
        <f>I225</f>
        <v>0</v>
      </c>
      <c r="J224" s="78">
        <f t="shared" si="23"/>
        <v>0</v>
      </c>
    </row>
    <row r="225" spans="1:10" ht="39" customHeight="1">
      <c r="A225" s="23">
        <v>217</v>
      </c>
      <c r="B225" s="4">
        <v>502</v>
      </c>
      <c r="C225" s="5" t="s">
        <v>316</v>
      </c>
      <c r="D225" s="5" t="s">
        <v>53</v>
      </c>
      <c r="E225" s="49" t="s">
        <v>386</v>
      </c>
      <c r="F225" s="82">
        <v>21</v>
      </c>
      <c r="G225" s="79"/>
      <c r="H225" s="80">
        <v>21</v>
      </c>
      <c r="I225" s="80">
        <v>0</v>
      </c>
      <c r="J225" s="81">
        <f t="shared" si="23"/>
        <v>0</v>
      </c>
    </row>
    <row r="226" spans="1:10" ht="18.75" customHeight="1">
      <c r="A226" s="23">
        <v>218</v>
      </c>
      <c r="B226" s="42">
        <v>503</v>
      </c>
      <c r="C226" s="41"/>
      <c r="D226" s="41"/>
      <c r="E226" s="51" t="s">
        <v>17</v>
      </c>
      <c r="F226" s="88">
        <f>F227</f>
        <v>3035</v>
      </c>
      <c r="G226" s="88" t="e">
        <f aca="true" t="shared" si="24" ref="G226:I228">G227</f>
        <v>#REF!</v>
      </c>
      <c r="H226" s="88">
        <f t="shared" si="24"/>
        <v>2812.3</v>
      </c>
      <c r="I226" s="88">
        <f t="shared" si="24"/>
        <v>2518.595</v>
      </c>
      <c r="J226" s="78">
        <f t="shared" si="23"/>
        <v>89.55641290047292</v>
      </c>
    </row>
    <row r="227" spans="1:10" ht="12.75" customHeight="1">
      <c r="A227" s="23">
        <v>219</v>
      </c>
      <c r="B227" s="2">
        <v>503</v>
      </c>
      <c r="C227" s="3" t="s">
        <v>76</v>
      </c>
      <c r="D227" s="3"/>
      <c r="E227" s="46" t="s">
        <v>389</v>
      </c>
      <c r="F227" s="77">
        <f>F228</f>
        <v>3035</v>
      </c>
      <c r="G227" s="77" t="e">
        <f t="shared" si="24"/>
        <v>#REF!</v>
      </c>
      <c r="H227" s="77">
        <f t="shared" si="24"/>
        <v>2812.3</v>
      </c>
      <c r="I227" s="77">
        <f t="shared" si="24"/>
        <v>2518.595</v>
      </c>
      <c r="J227" s="78">
        <f t="shared" si="23"/>
        <v>89.55641290047292</v>
      </c>
    </row>
    <row r="228" spans="1:10" ht="43.5" customHeight="1">
      <c r="A228" s="23">
        <v>220</v>
      </c>
      <c r="B228" s="2">
        <v>503</v>
      </c>
      <c r="C228" s="3" t="s">
        <v>239</v>
      </c>
      <c r="D228" s="3"/>
      <c r="E228" s="48" t="s">
        <v>102</v>
      </c>
      <c r="F228" s="77">
        <f>F229</f>
        <v>3035</v>
      </c>
      <c r="G228" s="77" t="e">
        <f t="shared" si="24"/>
        <v>#REF!</v>
      </c>
      <c r="H228" s="77">
        <f t="shared" si="24"/>
        <v>2812.3</v>
      </c>
      <c r="I228" s="77">
        <f t="shared" si="24"/>
        <v>2518.595</v>
      </c>
      <c r="J228" s="78">
        <f t="shared" si="23"/>
        <v>89.55641290047292</v>
      </c>
    </row>
    <row r="229" spans="1:10" ht="30.75" customHeight="1">
      <c r="A229" s="23">
        <v>221</v>
      </c>
      <c r="B229" s="2">
        <v>503</v>
      </c>
      <c r="C229" s="3" t="s">
        <v>142</v>
      </c>
      <c r="D229" s="3"/>
      <c r="E229" s="46" t="s">
        <v>143</v>
      </c>
      <c r="F229" s="77">
        <f>F230+F232+F234+F236+F239+F241</f>
        <v>3035</v>
      </c>
      <c r="G229" s="77" t="e">
        <f>G230+G232+G234+G236+G239+G241</f>
        <v>#REF!</v>
      </c>
      <c r="H229" s="77">
        <f>H230+H232+H234+H236+H239+H241</f>
        <v>2812.3</v>
      </c>
      <c r="I229" s="77">
        <f>I230+I232+I234+I236+I239+I241</f>
        <v>2518.595</v>
      </c>
      <c r="J229" s="78">
        <f t="shared" si="23"/>
        <v>89.55641290047292</v>
      </c>
    </row>
    <row r="230" spans="1:10" s="18" customFormat="1" ht="18.75" customHeight="1">
      <c r="A230" s="23">
        <v>222</v>
      </c>
      <c r="B230" s="2">
        <v>503</v>
      </c>
      <c r="C230" s="3" t="s">
        <v>144</v>
      </c>
      <c r="D230" s="3"/>
      <c r="E230" s="46" t="s">
        <v>18</v>
      </c>
      <c r="F230" s="77">
        <f>F231</f>
        <v>1527</v>
      </c>
      <c r="G230" s="77">
        <f>G231</f>
        <v>0</v>
      </c>
      <c r="H230" s="77">
        <f>H231</f>
        <v>1654</v>
      </c>
      <c r="I230" s="77">
        <f>I231</f>
        <v>1474.425</v>
      </c>
      <c r="J230" s="78">
        <f t="shared" si="23"/>
        <v>89.14298669891173</v>
      </c>
    </row>
    <row r="231" spans="1:10" s="18" customFormat="1" ht="16.5" customHeight="1">
      <c r="A231" s="23">
        <v>223</v>
      </c>
      <c r="B231" s="4">
        <v>503</v>
      </c>
      <c r="C231" s="5" t="s">
        <v>144</v>
      </c>
      <c r="D231" s="5" t="s">
        <v>72</v>
      </c>
      <c r="E231" s="61" t="s">
        <v>377</v>
      </c>
      <c r="F231" s="82">
        <v>1527</v>
      </c>
      <c r="G231" s="77"/>
      <c r="H231" s="80">
        <v>1654</v>
      </c>
      <c r="I231" s="80">
        <v>1474.425</v>
      </c>
      <c r="J231" s="81">
        <f t="shared" si="23"/>
        <v>89.14298669891173</v>
      </c>
    </row>
    <row r="232" spans="1:10" s="18" customFormat="1" ht="17.25" customHeight="1">
      <c r="A232" s="23">
        <v>224</v>
      </c>
      <c r="B232" s="2">
        <v>503</v>
      </c>
      <c r="C232" s="3" t="s">
        <v>145</v>
      </c>
      <c r="D232" s="3"/>
      <c r="E232" s="46" t="s">
        <v>19</v>
      </c>
      <c r="F232" s="77">
        <f>F233</f>
        <v>418</v>
      </c>
      <c r="G232" s="77">
        <f>G233</f>
        <v>0</v>
      </c>
      <c r="H232" s="77">
        <f>H233</f>
        <v>264.4</v>
      </c>
      <c r="I232" s="77">
        <f>I233</f>
        <v>231.405</v>
      </c>
      <c r="J232" s="78">
        <f t="shared" si="23"/>
        <v>87.52080181543117</v>
      </c>
    </row>
    <row r="233" spans="1:10" s="17" customFormat="1" ht="30.75" customHeight="1">
      <c r="A233" s="23">
        <v>225</v>
      </c>
      <c r="B233" s="4">
        <v>503</v>
      </c>
      <c r="C233" s="5" t="s">
        <v>145</v>
      </c>
      <c r="D233" s="5" t="s">
        <v>72</v>
      </c>
      <c r="E233" s="61" t="s">
        <v>377</v>
      </c>
      <c r="F233" s="82">
        <v>418</v>
      </c>
      <c r="G233" s="82"/>
      <c r="H233" s="80">
        <v>264.4</v>
      </c>
      <c r="I233" s="80">
        <v>231.405</v>
      </c>
      <c r="J233" s="81">
        <f t="shared" si="23"/>
        <v>87.52080181543117</v>
      </c>
    </row>
    <row r="234" spans="1:10" s="17" customFormat="1" ht="19.5" customHeight="1">
      <c r="A234" s="23">
        <v>226</v>
      </c>
      <c r="B234" s="2">
        <v>503</v>
      </c>
      <c r="C234" s="3" t="s">
        <v>146</v>
      </c>
      <c r="D234" s="3"/>
      <c r="E234" s="46" t="s">
        <v>149</v>
      </c>
      <c r="F234" s="77">
        <f>F235</f>
        <v>0</v>
      </c>
      <c r="G234" s="77" t="e">
        <f>G235</f>
        <v>#REF!</v>
      </c>
      <c r="H234" s="77">
        <f>H235</f>
        <v>0</v>
      </c>
      <c r="I234" s="77">
        <f>I235</f>
        <v>0</v>
      </c>
      <c r="J234" s="78">
        <v>0</v>
      </c>
    </row>
    <row r="235" spans="1:10" ht="12.75" customHeight="1">
      <c r="A235" s="23">
        <v>227</v>
      </c>
      <c r="B235" s="4">
        <v>503</v>
      </c>
      <c r="C235" s="5" t="s">
        <v>146</v>
      </c>
      <c r="D235" s="5" t="s">
        <v>72</v>
      </c>
      <c r="E235" s="61" t="s">
        <v>377</v>
      </c>
      <c r="F235" s="82">
        <f>10-10</f>
        <v>0</v>
      </c>
      <c r="G235" s="77" t="e">
        <f>#REF!+G236</f>
        <v>#REF!</v>
      </c>
      <c r="H235" s="80">
        <v>0</v>
      </c>
      <c r="I235" s="80">
        <v>0</v>
      </c>
      <c r="J235" s="81">
        <v>0</v>
      </c>
    </row>
    <row r="236" spans="1:10" ht="25.5" customHeight="1">
      <c r="A236" s="23">
        <v>228</v>
      </c>
      <c r="B236" s="2">
        <v>503</v>
      </c>
      <c r="C236" s="3" t="s">
        <v>148</v>
      </c>
      <c r="D236" s="3"/>
      <c r="E236" s="46" t="s">
        <v>147</v>
      </c>
      <c r="F236" s="77">
        <f>F238+F237</f>
        <v>530</v>
      </c>
      <c r="G236" s="77">
        <f>G238+G237</f>
        <v>0</v>
      </c>
      <c r="H236" s="77">
        <f>H238+H237</f>
        <v>893.9</v>
      </c>
      <c r="I236" s="77">
        <f>I238+I237</f>
        <v>812.765</v>
      </c>
      <c r="J236" s="78">
        <f t="shared" si="23"/>
        <v>90.92348137375545</v>
      </c>
    </row>
    <row r="237" spans="1:10" ht="28.5" customHeight="1">
      <c r="A237" s="23">
        <v>229</v>
      </c>
      <c r="B237" s="4">
        <v>503</v>
      </c>
      <c r="C237" s="5" t="s">
        <v>148</v>
      </c>
      <c r="D237" s="5" t="s">
        <v>50</v>
      </c>
      <c r="E237" s="49" t="s">
        <v>387</v>
      </c>
      <c r="F237" s="82">
        <v>0</v>
      </c>
      <c r="G237" s="82">
        <v>0</v>
      </c>
      <c r="H237" s="82">
        <v>0</v>
      </c>
      <c r="I237" s="82">
        <v>0</v>
      </c>
      <c r="J237" s="81">
        <v>0</v>
      </c>
    </row>
    <row r="238" spans="1:10" ht="25.5" customHeight="1">
      <c r="A238" s="23">
        <v>230</v>
      </c>
      <c r="B238" s="4">
        <v>503</v>
      </c>
      <c r="C238" s="5" t="s">
        <v>148</v>
      </c>
      <c r="D238" s="5" t="s">
        <v>72</v>
      </c>
      <c r="E238" s="61" t="s">
        <v>377</v>
      </c>
      <c r="F238" s="79">
        <v>530</v>
      </c>
      <c r="G238" s="82"/>
      <c r="H238" s="80">
        <v>893.9</v>
      </c>
      <c r="I238" s="80">
        <v>812.765</v>
      </c>
      <c r="J238" s="81">
        <f t="shared" si="23"/>
        <v>90.92348137375545</v>
      </c>
    </row>
    <row r="239" spans="1:10" ht="13.5" customHeight="1">
      <c r="A239" s="23">
        <v>231</v>
      </c>
      <c r="B239" s="2">
        <v>503</v>
      </c>
      <c r="C239" s="3" t="s">
        <v>150</v>
      </c>
      <c r="D239" s="3"/>
      <c r="E239" s="46" t="s">
        <v>151</v>
      </c>
      <c r="F239" s="77">
        <f>F240</f>
        <v>290</v>
      </c>
      <c r="G239" s="77">
        <f>G240</f>
        <v>0</v>
      </c>
      <c r="H239" s="77">
        <f>H240</f>
        <v>0</v>
      </c>
      <c r="I239" s="77">
        <f>I240</f>
        <v>0</v>
      </c>
      <c r="J239" s="78">
        <v>0</v>
      </c>
    </row>
    <row r="240" spans="1:10" ht="13.5" customHeight="1">
      <c r="A240" s="23">
        <v>232</v>
      </c>
      <c r="B240" s="4">
        <v>503</v>
      </c>
      <c r="C240" s="5" t="s">
        <v>150</v>
      </c>
      <c r="D240" s="5" t="s">
        <v>72</v>
      </c>
      <c r="E240" s="61" t="s">
        <v>377</v>
      </c>
      <c r="F240" s="79">
        <v>290</v>
      </c>
      <c r="G240" s="77"/>
      <c r="H240" s="80"/>
      <c r="I240" s="80">
        <v>0</v>
      </c>
      <c r="J240" s="81">
        <v>0</v>
      </c>
    </row>
    <row r="241" spans="1:10" ht="24.75" customHeight="1">
      <c r="A241" s="23">
        <v>233</v>
      </c>
      <c r="B241" s="2">
        <v>503</v>
      </c>
      <c r="C241" s="3" t="s">
        <v>152</v>
      </c>
      <c r="D241" s="3"/>
      <c r="E241" s="46" t="s">
        <v>238</v>
      </c>
      <c r="F241" s="77">
        <f>F242</f>
        <v>270</v>
      </c>
      <c r="G241" s="77">
        <f>G242</f>
        <v>0</v>
      </c>
      <c r="H241" s="77">
        <f>H242</f>
        <v>0</v>
      </c>
      <c r="I241" s="77">
        <f>I242</f>
        <v>0</v>
      </c>
      <c r="J241" s="78">
        <v>0</v>
      </c>
    </row>
    <row r="242" spans="1:10" s="18" customFormat="1" ht="15" customHeight="1">
      <c r="A242" s="23">
        <v>234</v>
      </c>
      <c r="B242" s="4">
        <v>503</v>
      </c>
      <c r="C242" s="5" t="s">
        <v>152</v>
      </c>
      <c r="D242" s="5" t="s">
        <v>72</v>
      </c>
      <c r="E242" s="61" t="s">
        <v>377</v>
      </c>
      <c r="F242" s="79">
        <v>270</v>
      </c>
      <c r="G242" s="77"/>
      <c r="H242" s="80"/>
      <c r="I242" s="80">
        <v>0</v>
      </c>
      <c r="J242" s="81">
        <v>0</v>
      </c>
    </row>
    <row r="243" spans="1:10" ht="22.5" customHeight="1">
      <c r="A243" s="23">
        <v>235</v>
      </c>
      <c r="B243" s="2">
        <v>505</v>
      </c>
      <c r="C243" s="3"/>
      <c r="D243" s="3"/>
      <c r="E243" s="46" t="s">
        <v>60</v>
      </c>
      <c r="F243" s="77">
        <f>F244</f>
        <v>50</v>
      </c>
      <c r="G243" s="77">
        <f aca="true" t="shared" si="25" ref="G243:I246">G244</f>
        <v>0</v>
      </c>
      <c r="H243" s="77">
        <f t="shared" si="25"/>
        <v>50</v>
      </c>
      <c r="I243" s="77">
        <f t="shared" si="25"/>
        <v>6</v>
      </c>
      <c r="J243" s="78">
        <f t="shared" si="23"/>
        <v>12</v>
      </c>
    </row>
    <row r="244" spans="1:10" s="18" customFormat="1" ht="27.75" customHeight="1">
      <c r="A244" s="23">
        <v>236</v>
      </c>
      <c r="B244" s="42">
        <v>505</v>
      </c>
      <c r="C244" s="41" t="s">
        <v>76</v>
      </c>
      <c r="D244" s="41"/>
      <c r="E244" s="51" t="s">
        <v>389</v>
      </c>
      <c r="F244" s="88">
        <f>F245</f>
        <v>50</v>
      </c>
      <c r="G244" s="88">
        <f t="shared" si="25"/>
        <v>0</v>
      </c>
      <c r="H244" s="88">
        <f t="shared" si="25"/>
        <v>50</v>
      </c>
      <c r="I244" s="88">
        <f t="shared" si="25"/>
        <v>6</v>
      </c>
      <c r="J244" s="78">
        <f t="shared" si="23"/>
        <v>12</v>
      </c>
    </row>
    <row r="245" spans="1:10" ht="37.5" customHeight="1">
      <c r="A245" s="23">
        <v>237</v>
      </c>
      <c r="B245" s="42">
        <v>505</v>
      </c>
      <c r="C245" s="41" t="s">
        <v>155</v>
      </c>
      <c r="D245" s="41"/>
      <c r="E245" s="51" t="s">
        <v>153</v>
      </c>
      <c r="F245" s="88">
        <f>F246</f>
        <v>50</v>
      </c>
      <c r="G245" s="88">
        <f t="shared" si="25"/>
        <v>0</v>
      </c>
      <c r="H245" s="88">
        <f t="shared" si="25"/>
        <v>50</v>
      </c>
      <c r="I245" s="88">
        <f t="shared" si="25"/>
        <v>6</v>
      </c>
      <c r="J245" s="78">
        <f t="shared" si="23"/>
        <v>12</v>
      </c>
    </row>
    <row r="246" spans="1:10" ht="25.5" customHeight="1">
      <c r="A246" s="23">
        <v>238</v>
      </c>
      <c r="B246" s="42">
        <v>505</v>
      </c>
      <c r="C246" s="41" t="s">
        <v>155</v>
      </c>
      <c r="D246" s="41"/>
      <c r="E246" s="51" t="s">
        <v>154</v>
      </c>
      <c r="F246" s="88">
        <f>F247</f>
        <v>50</v>
      </c>
      <c r="G246" s="88">
        <f t="shared" si="25"/>
        <v>0</v>
      </c>
      <c r="H246" s="88">
        <f t="shared" si="25"/>
        <v>50</v>
      </c>
      <c r="I246" s="88">
        <f t="shared" si="25"/>
        <v>6</v>
      </c>
      <c r="J246" s="78">
        <f t="shared" si="23"/>
        <v>12</v>
      </c>
    </row>
    <row r="247" spans="1:10" ht="28.5" customHeight="1">
      <c r="A247" s="23">
        <v>239</v>
      </c>
      <c r="B247" s="43">
        <v>505</v>
      </c>
      <c r="C247" s="44" t="s">
        <v>155</v>
      </c>
      <c r="D247" s="44" t="s">
        <v>72</v>
      </c>
      <c r="E247" s="61" t="s">
        <v>377</v>
      </c>
      <c r="F247" s="89">
        <v>50</v>
      </c>
      <c r="G247" s="79"/>
      <c r="H247" s="80">
        <v>50</v>
      </c>
      <c r="I247" s="80">
        <v>6</v>
      </c>
      <c r="J247" s="81">
        <f t="shared" si="23"/>
        <v>12</v>
      </c>
    </row>
    <row r="248" spans="1:10" ht="24" customHeight="1">
      <c r="A248" s="23">
        <v>240</v>
      </c>
      <c r="B248" s="2">
        <v>600</v>
      </c>
      <c r="C248" s="3"/>
      <c r="D248" s="3"/>
      <c r="E248" s="50" t="s">
        <v>20</v>
      </c>
      <c r="F248" s="77">
        <f>F249</f>
        <v>440</v>
      </c>
      <c r="G248" s="77" t="e">
        <f aca="true" t="shared" si="26" ref="G248:I252">G249</f>
        <v>#REF!</v>
      </c>
      <c r="H248" s="77">
        <f t="shared" si="26"/>
        <v>334.9</v>
      </c>
      <c r="I248" s="77">
        <f t="shared" si="26"/>
        <v>273.242</v>
      </c>
      <c r="J248" s="78">
        <f t="shared" si="23"/>
        <v>81.58913108390566</v>
      </c>
    </row>
    <row r="249" spans="1:10" ht="24" customHeight="1">
      <c r="A249" s="23">
        <v>241</v>
      </c>
      <c r="B249" s="2">
        <v>603</v>
      </c>
      <c r="C249" s="3"/>
      <c r="D249" s="3"/>
      <c r="E249" s="46" t="s">
        <v>21</v>
      </c>
      <c r="F249" s="77">
        <f>F250</f>
        <v>440</v>
      </c>
      <c r="G249" s="77" t="e">
        <f t="shared" si="26"/>
        <v>#REF!</v>
      </c>
      <c r="H249" s="77">
        <f t="shared" si="26"/>
        <v>334.9</v>
      </c>
      <c r="I249" s="77">
        <f t="shared" si="26"/>
        <v>273.242</v>
      </c>
      <c r="J249" s="78">
        <f t="shared" si="23"/>
        <v>81.58913108390566</v>
      </c>
    </row>
    <row r="250" spans="1:10" ht="26.25" customHeight="1">
      <c r="A250" s="23">
        <v>242</v>
      </c>
      <c r="B250" s="2">
        <v>603</v>
      </c>
      <c r="C250" s="3" t="s">
        <v>76</v>
      </c>
      <c r="D250" s="3"/>
      <c r="E250" s="46" t="s">
        <v>389</v>
      </c>
      <c r="F250" s="77">
        <f>F251</f>
        <v>440</v>
      </c>
      <c r="G250" s="77" t="e">
        <f t="shared" si="26"/>
        <v>#REF!</v>
      </c>
      <c r="H250" s="77">
        <f t="shared" si="26"/>
        <v>334.9</v>
      </c>
      <c r="I250" s="77">
        <f t="shared" si="26"/>
        <v>273.242</v>
      </c>
      <c r="J250" s="78">
        <f t="shared" si="23"/>
        <v>81.58913108390566</v>
      </c>
    </row>
    <row r="251" spans="1:10" ht="28.5" customHeight="1">
      <c r="A251" s="23">
        <v>243</v>
      </c>
      <c r="B251" s="2">
        <v>603</v>
      </c>
      <c r="C251" s="3" t="s">
        <v>157</v>
      </c>
      <c r="D251" s="3"/>
      <c r="E251" s="46" t="s">
        <v>156</v>
      </c>
      <c r="F251" s="77">
        <f>F252</f>
        <v>440</v>
      </c>
      <c r="G251" s="77" t="e">
        <f t="shared" si="26"/>
        <v>#REF!</v>
      </c>
      <c r="H251" s="77">
        <f t="shared" si="26"/>
        <v>334.9</v>
      </c>
      <c r="I251" s="77">
        <f t="shared" si="26"/>
        <v>273.242</v>
      </c>
      <c r="J251" s="78">
        <f t="shared" si="23"/>
        <v>81.58913108390566</v>
      </c>
    </row>
    <row r="252" spans="1:10" ht="50.25" customHeight="1">
      <c r="A252" s="23">
        <v>244</v>
      </c>
      <c r="B252" s="2">
        <v>603</v>
      </c>
      <c r="C252" s="3" t="s">
        <v>159</v>
      </c>
      <c r="D252" s="5"/>
      <c r="E252" s="46" t="s">
        <v>158</v>
      </c>
      <c r="F252" s="77">
        <f>F253</f>
        <v>440</v>
      </c>
      <c r="G252" s="77" t="e">
        <f t="shared" si="26"/>
        <v>#REF!</v>
      </c>
      <c r="H252" s="77">
        <f t="shared" si="26"/>
        <v>334.9</v>
      </c>
      <c r="I252" s="77">
        <f t="shared" si="26"/>
        <v>273.242</v>
      </c>
      <c r="J252" s="78">
        <f t="shared" si="23"/>
        <v>81.58913108390566</v>
      </c>
    </row>
    <row r="253" spans="1:10" ht="25.5" customHeight="1">
      <c r="A253" s="23">
        <v>245</v>
      </c>
      <c r="B253" s="4">
        <v>603</v>
      </c>
      <c r="C253" s="5" t="s">
        <v>159</v>
      </c>
      <c r="D253" s="5" t="s">
        <v>72</v>
      </c>
      <c r="E253" s="61" t="s">
        <v>377</v>
      </c>
      <c r="F253" s="79">
        <v>440</v>
      </c>
      <c r="G253" s="77" t="e">
        <f>G254</f>
        <v>#REF!</v>
      </c>
      <c r="H253" s="80">
        <v>334.9</v>
      </c>
      <c r="I253" s="80">
        <v>273.242</v>
      </c>
      <c r="J253" s="81">
        <f t="shared" si="23"/>
        <v>81.58913108390566</v>
      </c>
    </row>
    <row r="254" spans="1:10" ht="21.75" customHeight="1">
      <c r="A254" s="23">
        <v>246</v>
      </c>
      <c r="B254" s="2">
        <v>700</v>
      </c>
      <c r="C254" s="3"/>
      <c r="D254" s="3"/>
      <c r="E254" s="50" t="s">
        <v>22</v>
      </c>
      <c r="F254" s="77">
        <f>F255+F278+F298</f>
        <v>108534.5</v>
      </c>
      <c r="G254" s="77" t="e">
        <f>G255+G278+G298</f>
        <v>#REF!</v>
      </c>
      <c r="H254" s="77">
        <f>H255+H278+H298</f>
        <v>111328.42899999999</v>
      </c>
      <c r="I254" s="77">
        <f>I255+I278+I298</f>
        <v>108558.193</v>
      </c>
      <c r="J254" s="78">
        <f t="shared" si="23"/>
        <v>97.51165445800012</v>
      </c>
    </row>
    <row r="255" spans="1:10" ht="22.5" customHeight="1">
      <c r="A255" s="23">
        <v>247</v>
      </c>
      <c r="B255" s="2">
        <v>701</v>
      </c>
      <c r="C255" s="3"/>
      <c r="D255" s="3"/>
      <c r="E255" s="46" t="s">
        <v>23</v>
      </c>
      <c r="F255" s="77">
        <f>F256</f>
        <v>34053</v>
      </c>
      <c r="G255" s="77" t="e">
        <f aca="true" t="shared" si="27" ref="G255:I256">G256</f>
        <v>#REF!</v>
      </c>
      <c r="H255" s="77">
        <f t="shared" si="27"/>
        <v>35980.6</v>
      </c>
      <c r="I255" s="77">
        <f t="shared" si="27"/>
        <v>34242.984000000004</v>
      </c>
      <c r="J255" s="78">
        <f t="shared" si="23"/>
        <v>95.17068642546262</v>
      </c>
    </row>
    <row r="256" spans="1:10" s="18" customFormat="1" ht="27" customHeight="1">
      <c r="A256" s="23">
        <v>248</v>
      </c>
      <c r="B256" s="2">
        <v>701</v>
      </c>
      <c r="C256" s="3" t="s">
        <v>76</v>
      </c>
      <c r="D256" s="3"/>
      <c r="E256" s="46" t="s">
        <v>389</v>
      </c>
      <c r="F256" s="77">
        <f>F257</f>
        <v>34053</v>
      </c>
      <c r="G256" s="77" t="e">
        <f t="shared" si="27"/>
        <v>#REF!</v>
      </c>
      <c r="H256" s="77">
        <f t="shared" si="27"/>
        <v>35980.6</v>
      </c>
      <c r="I256" s="77">
        <f t="shared" si="27"/>
        <v>34242.984000000004</v>
      </c>
      <c r="J256" s="78">
        <f t="shared" si="23"/>
        <v>95.17068642546262</v>
      </c>
    </row>
    <row r="257" spans="1:10" ht="24" customHeight="1">
      <c r="A257" s="23">
        <v>249</v>
      </c>
      <c r="B257" s="2">
        <v>701</v>
      </c>
      <c r="C257" s="3" t="s">
        <v>166</v>
      </c>
      <c r="D257" s="5"/>
      <c r="E257" s="46" t="s">
        <v>196</v>
      </c>
      <c r="F257" s="77">
        <f>F258+F269+F274</f>
        <v>34053</v>
      </c>
      <c r="G257" s="77" t="e">
        <f>G258+G269+G274</f>
        <v>#REF!</v>
      </c>
      <c r="H257" s="77">
        <f>SUM(H258+H267+H269+H274+H276)</f>
        <v>35980.6</v>
      </c>
      <c r="I257" s="77">
        <f>SUM(I258+I267+I269+I274+I276)</f>
        <v>34242.984000000004</v>
      </c>
      <c r="J257" s="78">
        <f t="shared" si="23"/>
        <v>95.17068642546262</v>
      </c>
    </row>
    <row r="258" spans="1:10" ht="34.5" customHeight="1">
      <c r="A258" s="23">
        <v>250</v>
      </c>
      <c r="B258" s="2">
        <v>701</v>
      </c>
      <c r="C258" s="3" t="s">
        <v>160</v>
      </c>
      <c r="D258" s="3"/>
      <c r="E258" s="46" t="s">
        <v>161</v>
      </c>
      <c r="F258" s="77">
        <f>F259+F265</f>
        <v>21955</v>
      </c>
      <c r="G258" s="77">
        <f>G259+G265</f>
        <v>0</v>
      </c>
      <c r="H258" s="77">
        <f>SUM(H259+H263+H265)</f>
        <v>20161</v>
      </c>
      <c r="I258" s="77">
        <f>I259+I265</f>
        <v>18425.202</v>
      </c>
      <c r="J258" s="78">
        <f t="shared" si="23"/>
        <v>91.39031794057834</v>
      </c>
    </row>
    <row r="259" spans="1:10" ht="24.75" customHeight="1">
      <c r="A259" s="23">
        <v>251</v>
      </c>
      <c r="B259" s="2">
        <v>701</v>
      </c>
      <c r="C259" s="3" t="s">
        <v>180</v>
      </c>
      <c r="D259" s="3"/>
      <c r="E259" s="46" t="s">
        <v>162</v>
      </c>
      <c r="F259" s="77">
        <f>F261+F260+F262</f>
        <v>21350</v>
      </c>
      <c r="G259" s="77">
        <f>G261+G260+G262</f>
        <v>0</v>
      </c>
      <c r="H259" s="77">
        <f>H261+H260+H262</f>
        <v>19541.7</v>
      </c>
      <c r="I259" s="77">
        <f>I261+I260+I262</f>
        <v>17820.202</v>
      </c>
      <c r="J259" s="78">
        <f t="shared" si="23"/>
        <v>91.1906435980493</v>
      </c>
    </row>
    <row r="260" spans="1:10" ht="27" customHeight="1">
      <c r="A260" s="23">
        <v>252</v>
      </c>
      <c r="B260" s="4">
        <v>701</v>
      </c>
      <c r="C260" s="5" t="s">
        <v>180</v>
      </c>
      <c r="D260" s="5" t="s">
        <v>44</v>
      </c>
      <c r="E260" s="49" t="s">
        <v>45</v>
      </c>
      <c r="F260" s="82">
        <v>10220.7</v>
      </c>
      <c r="G260" s="79"/>
      <c r="H260" s="80">
        <v>10630.7</v>
      </c>
      <c r="I260" s="80">
        <v>10511.789</v>
      </c>
      <c r="J260" s="81">
        <f t="shared" si="23"/>
        <v>98.88143772282164</v>
      </c>
    </row>
    <row r="261" spans="1:10" ht="26.25" customHeight="1">
      <c r="A261" s="23">
        <v>253</v>
      </c>
      <c r="B261" s="4">
        <v>701</v>
      </c>
      <c r="C261" s="5" t="s">
        <v>180</v>
      </c>
      <c r="D261" s="5" t="s">
        <v>72</v>
      </c>
      <c r="E261" s="61" t="s">
        <v>377</v>
      </c>
      <c r="F261" s="82">
        <v>11129.3</v>
      </c>
      <c r="G261" s="79"/>
      <c r="H261" s="80">
        <v>8878</v>
      </c>
      <c r="I261" s="80">
        <v>7275.486</v>
      </c>
      <c r="J261" s="81">
        <f t="shared" si="23"/>
        <v>81.94960576706465</v>
      </c>
    </row>
    <row r="262" spans="1:10" ht="26.25" customHeight="1">
      <c r="A262" s="23">
        <v>254</v>
      </c>
      <c r="B262" s="4">
        <v>701</v>
      </c>
      <c r="C262" s="5" t="s">
        <v>180</v>
      </c>
      <c r="D262" s="5" t="s">
        <v>330</v>
      </c>
      <c r="E262" s="47" t="s">
        <v>331</v>
      </c>
      <c r="F262" s="82">
        <v>0</v>
      </c>
      <c r="G262" s="79"/>
      <c r="H262" s="80">
        <v>33</v>
      </c>
      <c r="I262" s="80">
        <v>32.927</v>
      </c>
      <c r="J262" s="81">
        <f t="shared" si="23"/>
        <v>99.77878787878788</v>
      </c>
    </row>
    <row r="263" spans="1:10" ht="46.5" customHeight="1">
      <c r="A263" s="75">
        <v>255</v>
      </c>
      <c r="B263" s="2">
        <v>701</v>
      </c>
      <c r="C263" s="3" t="s">
        <v>355</v>
      </c>
      <c r="D263" s="3"/>
      <c r="E263" s="46" t="s">
        <v>356</v>
      </c>
      <c r="F263" s="77">
        <v>0</v>
      </c>
      <c r="G263" s="77"/>
      <c r="H263" s="86">
        <f>SUM(H264)</f>
        <v>14.3</v>
      </c>
      <c r="I263" s="86">
        <v>0</v>
      </c>
      <c r="J263" s="78">
        <v>0</v>
      </c>
    </row>
    <row r="264" spans="1:10" ht="26.25" customHeight="1">
      <c r="A264" s="23">
        <v>256</v>
      </c>
      <c r="B264" s="4">
        <v>701</v>
      </c>
      <c r="C264" s="5" t="s">
        <v>355</v>
      </c>
      <c r="D264" s="5" t="s">
        <v>72</v>
      </c>
      <c r="E264" s="61" t="s">
        <v>377</v>
      </c>
      <c r="F264" s="82">
        <v>0</v>
      </c>
      <c r="G264" s="79"/>
      <c r="H264" s="80">
        <v>14.3</v>
      </c>
      <c r="I264" s="80">
        <v>0</v>
      </c>
      <c r="J264" s="81">
        <v>0</v>
      </c>
    </row>
    <row r="265" spans="1:10" s="18" customFormat="1" ht="48" customHeight="1">
      <c r="A265" s="23">
        <v>257</v>
      </c>
      <c r="B265" s="2">
        <v>701</v>
      </c>
      <c r="C265" s="3" t="s">
        <v>314</v>
      </c>
      <c r="D265" s="3"/>
      <c r="E265" s="46" t="s">
        <v>321</v>
      </c>
      <c r="F265" s="77">
        <f>F266</f>
        <v>605</v>
      </c>
      <c r="G265" s="77">
        <f>G266</f>
        <v>0</v>
      </c>
      <c r="H265" s="77">
        <f>H266</f>
        <v>605</v>
      </c>
      <c r="I265" s="77">
        <f>I266</f>
        <v>605</v>
      </c>
      <c r="J265" s="78">
        <f t="shared" si="23"/>
        <v>100</v>
      </c>
    </row>
    <row r="266" spans="1:10" ht="26.25" customHeight="1">
      <c r="A266" s="23">
        <v>258</v>
      </c>
      <c r="B266" s="4">
        <v>701</v>
      </c>
      <c r="C266" s="5" t="s">
        <v>314</v>
      </c>
      <c r="D266" s="5" t="s">
        <v>72</v>
      </c>
      <c r="E266" s="61" t="s">
        <v>377</v>
      </c>
      <c r="F266" s="82">
        <v>605</v>
      </c>
      <c r="G266" s="79"/>
      <c r="H266" s="80">
        <v>605</v>
      </c>
      <c r="I266" s="80">
        <v>605</v>
      </c>
      <c r="J266" s="81">
        <f t="shared" si="23"/>
        <v>100</v>
      </c>
    </row>
    <row r="267" spans="1:10" ht="39.75" customHeight="1">
      <c r="A267" s="75">
        <v>259</v>
      </c>
      <c r="B267" s="2">
        <v>701</v>
      </c>
      <c r="C267" s="3" t="s">
        <v>357</v>
      </c>
      <c r="D267" s="3"/>
      <c r="E267" s="46" t="s">
        <v>358</v>
      </c>
      <c r="F267" s="77">
        <v>0</v>
      </c>
      <c r="G267" s="77"/>
      <c r="H267" s="86">
        <f>SUM(H268)</f>
        <v>1600</v>
      </c>
      <c r="I267" s="86">
        <f>SUM(I268)</f>
        <v>1600</v>
      </c>
      <c r="J267" s="78">
        <f>I267/H267*100</f>
        <v>100</v>
      </c>
    </row>
    <row r="268" spans="1:10" ht="26.25" customHeight="1">
      <c r="A268" s="23">
        <v>260</v>
      </c>
      <c r="B268" s="4">
        <v>701</v>
      </c>
      <c r="C268" s="5" t="s">
        <v>357</v>
      </c>
      <c r="D268" s="5" t="s">
        <v>72</v>
      </c>
      <c r="E268" s="61" t="s">
        <v>377</v>
      </c>
      <c r="F268" s="82">
        <v>0</v>
      </c>
      <c r="G268" s="79"/>
      <c r="H268" s="80">
        <v>1600</v>
      </c>
      <c r="I268" s="80">
        <v>1600</v>
      </c>
      <c r="J268" s="81">
        <f>I268/H268*100</f>
        <v>100</v>
      </c>
    </row>
    <row r="269" spans="1:10" ht="62.25" customHeight="1">
      <c r="A269" s="23">
        <v>261</v>
      </c>
      <c r="B269" s="2">
        <v>701</v>
      </c>
      <c r="C269" s="3" t="s">
        <v>167</v>
      </c>
      <c r="D269" s="5"/>
      <c r="E269" s="46" t="s">
        <v>163</v>
      </c>
      <c r="F269" s="77">
        <f>F270+F272</f>
        <v>12098</v>
      </c>
      <c r="G269" s="77" t="e">
        <f>G270+G272</f>
        <v>#REF!</v>
      </c>
      <c r="H269" s="77">
        <f>H270+H272</f>
        <v>12346</v>
      </c>
      <c r="I269" s="77">
        <f>I270+I272</f>
        <v>12344.182</v>
      </c>
      <c r="J269" s="78">
        <f t="shared" si="23"/>
        <v>99.98527458286085</v>
      </c>
    </row>
    <row r="270" spans="1:10" ht="68.25" customHeight="1">
      <c r="A270" s="23">
        <v>262</v>
      </c>
      <c r="B270" s="2">
        <v>701</v>
      </c>
      <c r="C270" s="3" t="s">
        <v>170</v>
      </c>
      <c r="D270" s="5"/>
      <c r="E270" s="46" t="s">
        <v>164</v>
      </c>
      <c r="F270" s="77">
        <f>F271</f>
        <v>11832</v>
      </c>
      <c r="G270" s="77" t="e">
        <f>G271</f>
        <v>#REF!</v>
      </c>
      <c r="H270" s="77">
        <f>H271</f>
        <v>12080</v>
      </c>
      <c r="I270" s="77">
        <f>I271</f>
        <v>12078.182</v>
      </c>
      <c r="J270" s="78">
        <f t="shared" si="23"/>
        <v>99.98495033112583</v>
      </c>
    </row>
    <row r="271" spans="1:10" ht="15.75" customHeight="1">
      <c r="A271" s="23">
        <v>263</v>
      </c>
      <c r="B271" s="4">
        <v>701</v>
      </c>
      <c r="C271" s="5" t="s">
        <v>170</v>
      </c>
      <c r="D271" s="5" t="s">
        <v>44</v>
      </c>
      <c r="E271" s="49" t="s">
        <v>45</v>
      </c>
      <c r="F271" s="82">
        <v>11832</v>
      </c>
      <c r="G271" s="77" t="e">
        <f>G272+G294+G317+G336</f>
        <v>#REF!</v>
      </c>
      <c r="H271" s="82">
        <v>12080</v>
      </c>
      <c r="I271" s="80">
        <v>12078.182</v>
      </c>
      <c r="J271" s="81">
        <f t="shared" si="23"/>
        <v>99.98495033112583</v>
      </c>
    </row>
    <row r="272" spans="1:10" ht="74.25" customHeight="1">
      <c r="A272" s="23">
        <v>264</v>
      </c>
      <c r="B272" s="2">
        <v>701</v>
      </c>
      <c r="C272" s="3" t="s">
        <v>171</v>
      </c>
      <c r="D272" s="5"/>
      <c r="E272" s="46" t="s">
        <v>165</v>
      </c>
      <c r="F272" s="77">
        <f>F273</f>
        <v>266</v>
      </c>
      <c r="G272" s="77">
        <f>G273</f>
        <v>0</v>
      </c>
      <c r="H272" s="77">
        <f>H273</f>
        <v>266</v>
      </c>
      <c r="I272" s="77">
        <f>I273</f>
        <v>266</v>
      </c>
      <c r="J272" s="78">
        <f t="shared" si="23"/>
        <v>100</v>
      </c>
    </row>
    <row r="273" spans="1:10" ht="30" customHeight="1">
      <c r="A273" s="23">
        <v>265</v>
      </c>
      <c r="B273" s="4">
        <v>701</v>
      </c>
      <c r="C273" s="5" t="s">
        <v>171</v>
      </c>
      <c r="D273" s="5" t="s">
        <v>72</v>
      </c>
      <c r="E273" s="61" t="s">
        <v>377</v>
      </c>
      <c r="F273" s="82">
        <v>266</v>
      </c>
      <c r="G273" s="77"/>
      <c r="H273" s="80">
        <v>266</v>
      </c>
      <c r="I273" s="80">
        <v>266</v>
      </c>
      <c r="J273" s="81">
        <f t="shared" si="23"/>
        <v>100</v>
      </c>
    </row>
    <row r="274" spans="1:10" ht="30" customHeight="1">
      <c r="A274" s="23">
        <v>266</v>
      </c>
      <c r="B274" s="2">
        <v>701</v>
      </c>
      <c r="C274" s="3" t="s">
        <v>328</v>
      </c>
      <c r="D274" s="3"/>
      <c r="E274" s="46" t="s">
        <v>329</v>
      </c>
      <c r="F274" s="77">
        <f>F275</f>
        <v>0</v>
      </c>
      <c r="G274" s="77">
        <f>G275</f>
        <v>0</v>
      </c>
      <c r="H274" s="77">
        <f>H275</f>
        <v>1411</v>
      </c>
      <c r="I274" s="77">
        <f>I275</f>
        <v>1411</v>
      </c>
      <c r="J274" s="78">
        <f t="shared" si="23"/>
        <v>100</v>
      </c>
    </row>
    <row r="275" spans="1:10" ht="30" customHeight="1">
      <c r="A275" s="23">
        <v>267</v>
      </c>
      <c r="B275" s="4">
        <v>701</v>
      </c>
      <c r="C275" s="5" t="s">
        <v>328</v>
      </c>
      <c r="D275" s="5" t="s">
        <v>72</v>
      </c>
      <c r="E275" s="61" t="s">
        <v>377</v>
      </c>
      <c r="F275" s="82">
        <v>0</v>
      </c>
      <c r="G275" s="77"/>
      <c r="H275" s="80">
        <v>1411</v>
      </c>
      <c r="I275" s="80">
        <v>1411</v>
      </c>
      <c r="J275" s="81">
        <f t="shared" si="23"/>
        <v>100</v>
      </c>
    </row>
    <row r="276" spans="1:10" ht="30" customHeight="1">
      <c r="A276" s="75">
        <v>268</v>
      </c>
      <c r="B276" s="2">
        <v>701</v>
      </c>
      <c r="C276" s="3" t="s">
        <v>359</v>
      </c>
      <c r="D276" s="3"/>
      <c r="E276" s="46" t="s">
        <v>360</v>
      </c>
      <c r="F276" s="77">
        <v>0</v>
      </c>
      <c r="G276" s="77"/>
      <c r="H276" s="86">
        <f>SUM(H277)</f>
        <v>462.6</v>
      </c>
      <c r="I276" s="86">
        <f>SUM(I277)</f>
        <v>462.6</v>
      </c>
      <c r="J276" s="78">
        <f>I276/H276*100</f>
        <v>100</v>
      </c>
    </row>
    <row r="277" spans="1:10" ht="30" customHeight="1">
      <c r="A277" s="23">
        <v>269</v>
      </c>
      <c r="B277" s="4">
        <v>701</v>
      </c>
      <c r="C277" s="5" t="s">
        <v>359</v>
      </c>
      <c r="D277" s="5" t="s">
        <v>72</v>
      </c>
      <c r="E277" s="61" t="s">
        <v>377</v>
      </c>
      <c r="F277" s="82">
        <v>0</v>
      </c>
      <c r="G277" s="77"/>
      <c r="H277" s="80">
        <v>462.6</v>
      </c>
      <c r="I277" s="80">
        <v>462.6</v>
      </c>
      <c r="J277" s="81">
        <f>I277/H277*100</f>
        <v>100</v>
      </c>
    </row>
    <row r="278" spans="1:10" ht="27" customHeight="1">
      <c r="A278" s="23">
        <v>270</v>
      </c>
      <c r="B278" s="2">
        <v>702</v>
      </c>
      <c r="C278" s="3"/>
      <c r="D278" s="3"/>
      <c r="E278" s="46" t="s">
        <v>24</v>
      </c>
      <c r="F278" s="77">
        <f aca="true" t="shared" si="28" ref="F278:H279">F279</f>
        <v>71781</v>
      </c>
      <c r="G278" s="77" t="e">
        <f t="shared" si="28"/>
        <v>#REF!</v>
      </c>
      <c r="H278" s="77">
        <f t="shared" si="28"/>
        <v>72545.681</v>
      </c>
      <c r="I278" s="77">
        <f>SUM(I279)</f>
        <v>71627.402</v>
      </c>
      <c r="J278" s="78">
        <f t="shared" si="23"/>
        <v>98.73420583094395</v>
      </c>
    </row>
    <row r="279" spans="1:10" ht="25.5" customHeight="1">
      <c r="A279" s="23">
        <v>271</v>
      </c>
      <c r="B279" s="2">
        <v>702</v>
      </c>
      <c r="C279" s="3" t="s">
        <v>76</v>
      </c>
      <c r="D279" s="3"/>
      <c r="E279" s="46" t="s">
        <v>389</v>
      </c>
      <c r="F279" s="77">
        <f t="shared" si="28"/>
        <v>71781</v>
      </c>
      <c r="G279" s="77" t="e">
        <f t="shared" si="28"/>
        <v>#REF!</v>
      </c>
      <c r="H279" s="77">
        <f t="shared" si="28"/>
        <v>72545.681</v>
      </c>
      <c r="I279" s="77">
        <f>SUM(I280)</f>
        <v>71627.402</v>
      </c>
      <c r="J279" s="78">
        <f t="shared" si="23"/>
        <v>98.73420583094395</v>
      </c>
    </row>
    <row r="280" spans="1:10" ht="42.75" customHeight="1">
      <c r="A280" s="23">
        <v>272</v>
      </c>
      <c r="B280" s="2">
        <v>702</v>
      </c>
      <c r="C280" s="3" t="s">
        <v>166</v>
      </c>
      <c r="D280" s="3"/>
      <c r="E280" s="46" t="s">
        <v>196</v>
      </c>
      <c r="F280" s="77">
        <f>SUM(F281+F286+F291+F296)</f>
        <v>71781</v>
      </c>
      <c r="G280" s="77" t="e">
        <f>G281+G286+G291+G296+#REF!+#REF!</f>
        <v>#REF!</v>
      </c>
      <c r="H280" s="77">
        <f>SUM(H281+H286+H291+H296)</f>
        <v>72545.681</v>
      </c>
      <c r="I280" s="77">
        <f>SUM(I281+I286+I291+I296)</f>
        <v>71627.402</v>
      </c>
      <c r="J280" s="78">
        <f t="shared" si="23"/>
        <v>98.73420583094395</v>
      </c>
    </row>
    <row r="281" spans="1:10" ht="18" customHeight="1">
      <c r="A281" s="23">
        <v>273</v>
      </c>
      <c r="B281" s="2">
        <v>702</v>
      </c>
      <c r="C281" s="3" t="s">
        <v>169</v>
      </c>
      <c r="D281" s="3"/>
      <c r="E281" s="46" t="s">
        <v>168</v>
      </c>
      <c r="F281" s="77">
        <f>F282</f>
        <v>30350</v>
      </c>
      <c r="G281" s="77">
        <f>G282</f>
        <v>0</v>
      </c>
      <c r="H281" s="77">
        <f>H282</f>
        <v>32030.944</v>
      </c>
      <c r="I281" s="77">
        <f>I282</f>
        <v>31221.864999999998</v>
      </c>
      <c r="J281" s="78">
        <f t="shared" si="23"/>
        <v>97.47407069863442</v>
      </c>
    </row>
    <row r="282" spans="1:10" ht="30" customHeight="1">
      <c r="A282" s="23">
        <v>274</v>
      </c>
      <c r="B282" s="2">
        <v>702</v>
      </c>
      <c r="C282" s="3" t="s">
        <v>181</v>
      </c>
      <c r="D282" s="3"/>
      <c r="E282" s="46" t="s">
        <v>172</v>
      </c>
      <c r="F282" s="77">
        <f>F284+F283+F285</f>
        <v>30350</v>
      </c>
      <c r="G282" s="77">
        <f>G284+G283+G285</f>
        <v>0</v>
      </c>
      <c r="H282" s="77">
        <f>H284+H283+H285</f>
        <v>32030.944</v>
      </c>
      <c r="I282" s="77">
        <f>I284+I283+I285</f>
        <v>31221.864999999998</v>
      </c>
      <c r="J282" s="78">
        <f t="shared" si="23"/>
        <v>97.47407069863442</v>
      </c>
    </row>
    <row r="283" spans="1:10" ht="17.25" customHeight="1">
      <c r="A283" s="23">
        <v>275</v>
      </c>
      <c r="B283" s="4">
        <v>702</v>
      </c>
      <c r="C283" s="5" t="s">
        <v>181</v>
      </c>
      <c r="D283" s="5" t="s">
        <v>44</v>
      </c>
      <c r="E283" s="49" t="s">
        <v>45</v>
      </c>
      <c r="F283" s="82">
        <v>20692.5</v>
      </c>
      <c r="G283" s="79"/>
      <c r="H283" s="80">
        <v>20522.5</v>
      </c>
      <c r="I283" s="80">
        <v>20492.61</v>
      </c>
      <c r="J283" s="81">
        <f t="shared" si="23"/>
        <v>99.85435497624559</v>
      </c>
    </row>
    <row r="284" spans="1:10" ht="30" customHeight="1">
      <c r="A284" s="23">
        <v>276</v>
      </c>
      <c r="B284" s="4">
        <v>702</v>
      </c>
      <c r="C284" s="5" t="s">
        <v>181</v>
      </c>
      <c r="D284" s="5" t="s">
        <v>72</v>
      </c>
      <c r="E284" s="61" t="s">
        <v>377</v>
      </c>
      <c r="F284" s="82">
        <v>9657.5</v>
      </c>
      <c r="G284" s="79"/>
      <c r="H284" s="80">
        <f>9585.6+80+790-3-9.8-1.5+350+50+400+1.5-0.11-2.5-10+39.062</f>
        <v>11269.252</v>
      </c>
      <c r="I284" s="80">
        <v>10492.6</v>
      </c>
      <c r="J284" s="81">
        <f t="shared" si="23"/>
        <v>93.10822049236276</v>
      </c>
    </row>
    <row r="285" spans="1:10" ht="18" customHeight="1">
      <c r="A285" s="23">
        <v>277</v>
      </c>
      <c r="B285" s="4">
        <v>702</v>
      </c>
      <c r="C285" s="5" t="s">
        <v>181</v>
      </c>
      <c r="D285" s="5" t="s">
        <v>330</v>
      </c>
      <c r="E285" s="47" t="s">
        <v>331</v>
      </c>
      <c r="F285" s="82">
        <v>0</v>
      </c>
      <c r="G285" s="79"/>
      <c r="H285" s="80">
        <f>136.838+128.616+3+9.8+1.5-0.7-0.8-39.062</f>
        <v>239.192</v>
      </c>
      <c r="I285" s="80">
        <v>236.655</v>
      </c>
      <c r="J285" s="81">
        <f t="shared" si="23"/>
        <v>98.93934579751831</v>
      </c>
    </row>
    <row r="286" spans="1:10" ht="30" customHeight="1">
      <c r="A286" s="23">
        <v>278</v>
      </c>
      <c r="B286" s="2">
        <v>702</v>
      </c>
      <c r="C286" s="3" t="s">
        <v>182</v>
      </c>
      <c r="D286" s="3"/>
      <c r="E286" s="46" t="s">
        <v>184</v>
      </c>
      <c r="F286" s="77">
        <f>F287</f>
        <v>5950</v>
      </c>
      <c r="G286" s="77">
        <f>G287</f>
        <v>0</v>
      </c>
      <c r="H286" s="77">
        <f>H287</f>
        <v>5810.737</v>
      </c>
      <c r="I286" s="77">
        <f>I287</f>
        <v>5763.150000000001</v>
      </c>
      <c r="J286" s="78">
        <f t="shared" si="23"/>
        <v>99.18105052766974</v>
      </c>
    </row>
    <row r="287" spans="1:10" ht="30" customHeight="1">
      <c r="A287" s="23">
        <v>279</v>
      </c>
      <c r="B287" s="2">
        <v>702</v>
      </c>
      <c r="C287" s="3" t="s">
        <v>183</v>
      </c>
      <c r="D287" s="3"/>
      <c r="E287" s="46" t="s">
        <v>186</v>
      </c>
      <c r="F287" s="77">
        <f>F288+F289+F290</f>
        <v>5950</v>
      </c>
      <c r="G287" s="77">
        <f>G288+G289+G290</f>
        <v>0</v>
      </c>
      <c r="H287" s="77">
        <f>H288+H289+H290</f>
        <v>5810.737</v>
      </c>
      <c r="I287" s="77">
        <f>I288+I289+I290</f>
        <v>5763.150000000001</v>
      </c>
      <c r="J287" s="78">
        <f t="shared" si="23"/>
        <v>99.18105052766974</v>
      </c>
    </row>
    <row r="288" spans="1:10" ht="18" customHeight="1">
      <c r="A288" s="23">
        <v>280</v>
      </c>
      <c r="B288" s="4">
        <v>702</v>
      </c>
      <c r="C288" s="5" t="s">
        <v>183</v>
      </c>
      <c r="D288" s="5" t="s">
        <v>44</v>
      </c>
      <c r="E288" s="49" t="s">
        <v>90</v>
      </c>
      <c r="F288" s="82">
        <v>5468.4</v>
      </c>
      <c r="G288" s="79"/>
      <c r="H288" s="80">
        <v>5471.251</v>
      </c>
      <c r="I288" s="80">
        <v>5471.3</v>
      </c>
      <c r="J288" s="81">
        <f t="shared" si="23"/>
        <v>100.00089559042347</v>
      </c>
    </row>
    <row r="289" spans="1:10" ht="33" customHeight="1">
      <c r="A289" s="23">
        <v>281</v>
      </c>
      <c r="B289" s="4">
        <v>702</v>
      </c>
      <c r="C289" s="5" t="s">
        <v>183</v>
      </c>
      <c r="D289" s="5" t="s">
        <v>72</v>
      </c>
      <c r="E289" s="61" t="s">
        <v>377</v>
      </c>
      <c r="F289" s="82">
        <v>481.6</v>
      </c>
      <c r="G289" s="79"/>
      <c r="H289" s="80">
        <v>331.736</v>
      </c>
      <c r="I289" s="80">
        <v>286.1</v>
      </c>
      <c r="J289" s="81">
        <f t="shared" si="23"/>
        <v>86.24327778715606</v>
      </c>
    </row>
    <row r="290" spans="1:10" ht="15" customHeight="1">
      <c r="A290" s="23">
        <v>282</v>
      </c>
      <c r="B290" s="4">
        <v>702</v>
      </c>
      <c r="C290" s="5" t="s">
        <v>183</v>
      </c>
      <c r="D290" s="5" t="s">
        <v>330</v>
      </c>
      <c r="E290" s="47" t="s">
        <v>331</v>
      </c>
      <c r="F290" s="82">
        <v>0</v>
      </c>
      <c r="G290" s="79"/>
      <c r="H290" s="80">
        <f>9-1.25</f>
        <v>7.75</v>
      </c>
      <c r="I290" s="80">
        <v>5.75</v>
      </c>
      <c r="J290" s="81">
        <f t="shared" si="23"/>
        <v>74.19354838709677</v>
      </c>
    </row>
    <row r="291" spans="1:10" ht="60.75" customHeight="1">
      <c r="A291" s="23">
        <v>283</v>
      </c>
      <c r="B291" s="2">
        <v>702</v>
      </c>
      <c r="C291" s="3" t="s">
        <v>176</v>
      </c>
      <c r="D291" s="5"/>
      <c r="E291" s="46" t="s">
        <v>173</v>
      </c>
      <c r="F291" s="77">
        <f>F292+F295</f>
        <v>32528</v>
      </c>
      <c r="G291" s="77">
        <f>G292+G295</f>
        <v>0</v>
      </c>
      <c r="H291" s="77">
        <f>H292+H295</f>
        <v>31751</v>
      </c>
      <c r="I291" s="77">
        <f>I292+I295</f>
        <v>31751</v>
      </c>
      <c r="J291" s="78">
        <f t="shared" si="23"/>
        <v>100</v>
      </c>
    </row>
    <row r="292" spans="1:10" ht="69.75" customHeight="1">
      <c r="A292" s="23">
        <v>284</v>
      </c>
      <c r="B292" s="2">
        <v>702</v>
      </c>
      <c r="C292" s="3" t="s">
        <v>177</v>
      </c>
      <c r="D292" s="3"/>
      <c r="E292" s="46" t="s">
        <v>174</v>
      </c>
      <c r="F292" s="77">
        <f>F293</f>
        <v>31009</v>
      </c>
      <c r="G292" s="77">
        <f>G293</f>
        <v>0</v>
      </c>
      <c r="H292" s="77">
        <f>H293</f>
        <v>30232</v>
      </c>
      <c r="I292" s="77">
        <f>I293</f>
        <v>30232</v>
      </c>
      <c r="J292" s="78">
        <f t="shared" si="23"/>
        <v>100</v>
      </c>
    </row>
    <row r="293" spans="1:10" ht="15.75" customHeight="1">
      <c r="A293" s="23">
        <v>285</v>
      </c>
      <c r="B293" s="4">
        <v>702</v>
      </c>
      <c r="C293" s="5" t="s">
        <v>177</v>
      </c>
      <c r="D293" s="5" t="s">
        <v>44</v>
      </c>
      <c r="E293" s="49" t="s">
        <v>45</v>
      </c>
      <c r="F293" s="82">
        <v>31009</v>
      </c>
      <c r="G293" s="79"/>
      <c r="H293" s="80">
        <v>30232</v>
      </c>
      <c r="I293" s="80">
        <v>30232</v>
      </c>
      <c r="J293" s="81">
        <f t="shared" si="23"/>
        <v>100</v>
      </c>
    </row>
    <row r="294" spans="1:10" ht="72" customHeight="1">
      <c r="A294" s="23">
        <v>286</v>
      </c>
      <c r="B294" s="2">
        <v>702</v>
      </c>
      <c r="C294" s="3" t="s">
        <v>178</v>
      </c>
      <c r="D294" s="5"/>
      <c r="E294" s="46" t="s">
        <v>165</v>
      </c>
      <c r="F294" s="77">
        <f>F295</f>
        <v>1519</v>
      </c>
      <c r="G294" s="77">
        <f>G295</f>
        <v>0</v>
      </c>
      <c r="H294" s="77">
        <f>H295</f>
        <v>1519</v>
      </c>
      <c r="I294" s="77">
        <f>I295</f>
        <v>1519</v>
      </c>
      <c r="J294" s="78">
        <f t="shared" si="23"/>
        <v>100</v>
      </c>
    </row>
    <row r="295" spans="1:10" ht="25.5" customHeight="1">
      <c r="A295" s="23">
        <v>287</v>
      </c>
      <c r="B295" s="4">
        <v>702</v>
      </c>
      <c r="C295" s="5" t="s">
        <v>178</v>
      </c>
      <c r="D295" s="5" t="s">
        <v>72</v>
      </c>
      <c r="E295" s="61" t="s">
        <v>377</v>
      </c>
      <c r="F295" s="82">
        <v>1519</v>
      </c>
      <c r="G295" s="77">
        <f>G296</f>
        <v>0</v>
      </c>
      <c r="H295" s="80">
        <v>1519</v>
      </c>
      <c r="I295" s="80">
        <v>1519</v>
      </c>
      <c r="J295" s="81">
        <f t="shared" si="23"/>
        <v>100</v>
      </c>
    </row>
    <row r="296" spans="1:10" ht="33" customHeight="1">
      <c r="A296" s="23">
        <v>288</v>
      </c>
      <c r="B296" s="2">
        <v>702</v>
      </c>
      <c r="C296" s="3" t="s">
        <v>179</v>
      </c>
      <c r="D296" s="5"/>
      <c r="E296" s="46" t="s">
        <v>175</v>
      </c>
      <c r="F296" s="77">
        <f>F297</f>
        <v>2953</v>
      </c>
      <c r="G296" s="77">
        <f>G297</f>
        <v>0</v>
      </c>
      <c r="H296" s="77">
        <f>H297</f>
        <v>2953</v>
      </c>
      <c r="I296" s="77">
        <f>I297</f>
        <v>2891.387</v>
      </c>
      <c r="J296" s="78">
        <f t="shared" si="23"/>
        <v>97.91354554690146</v>
      </c>
    </row>
    <row r="297" spans="1:10" ht="33" customHeight="1">
      <c r="A297" s="23">
        <v>289</v>
      </c>
      <c r="B297" s="4">
        <v>702</v>
      </c>
      <c r="C297" s="5" t="s">
        <v>179</v>
      </c>
      <c r="D297" s="5" t="s">
        <v>72</v>
      </c>
      <c r="E297" s="61" t="s">
        <v>377</v>
      </c>
      <c r="F297" s="79">
        <v>2953</v>
      </c>
      <c r="G297" s="77"/>
      <c r="H297" s="80">
        <v>2953</v>
      </c>
      <c r="I297" s="80">
        <v>2891.387</v>
      </c>
      <c r="J297" s="81">
        <f t="shared" si="23"/>
        <v>97.91354554690146</v>
      </c>
    </row>
    <row r="298" spans="1:10" ht="25.5" customHeight="1">
      <c r="A298" s="23">
        <v>290</v>
      </c>
      <c r="B298" s="2">
        <v>707</v>
      </c>
      <c r="C298" s="3"/>
      <c r="D298" s="3"/>
      <c r="E298" s="46" t="s">
        <v>25</v>
      </c>
      <c r="F298" s="77">
        <f>F299+F307</f>
        <v>2700.5</v>
      </c>
      <c r="G298" s="77">
        <f>G299+G307</f>
        <v>0</v>
      </c>
      <c r="H298" s="77">
        <f>H299+H307</f>
        <v>2802.148</v>
      </c>
      <c r="I298" s="77">
        <f>I299+I307</f>
        <v>2687.8070000000002</v>
      </c>
      <c r="J298" s="78">
        <f aca="true" t="shared" si="29" ref="J298:J376">I298/H298*100</f>
        <v>95.91952316579996</v>
      </c>
    </row>
    <row r="299" spans="1:10" ht="32.25" customHeight="1">
      <c r="A299" s="23">
        <v>291</v>
      </c>
      <c r="B299" s="2">
        <v>707</v>
      </c>
      <c r="C299" s="3" t="s">
        <v>76</v>
      </c>
      <c r="D299" s="3"/>
      <c r="E299" s="46" t="s">
        <v>389</v>
      </c>
      <c r="F299" s="77">
        <f>F300</f>
        <v>2300.5</v>
      </c>
      <c r="G299" s="77">
        <f>G300</f>
        <v>0</v>
      </c>
      <c r="H299" s="77">
        <f>H300</f>
        <v>2334.248</v>
      </c>
      <c r="I299" s="77">
        <f>I300</f>
        <v>2277.2870000000003</v>
      </c>
      <c r="J299" s="78">
        <f t="shared" si="29"/>
        <v>97.55977085553891</v>
      </c>
    </row>
    <row r="300" spans="1:10" ht="25.5" customHeight="1">
      <c r="A300" s="23">
        <v>292</v>
      </c>
      <c r="B300" s="2">
        <v>707</v>
      </c>
      <c r="C300" s="3" t="s">
        <v>166</v>
      </c>
      <c r="D300" s="3"/>
      <c r="E300" s="46" t="s">
        <v>196</v>
      </c>
      <c r="F300" s="77">
        <f>F301+F305</f>
        <v>2300.5</v>
      </c>
      <c r="G300" s="77">
        <f>G301+G305</f>
        <v>0</v>
      </c>
      <c r="H300" s="77">
        <f>H301+H305</f>
        <v>2334.248</v>
      </c>
      <c r="I300" s="77">
        <f>I301+I305</f>
        <v>2277.2870000000003</v>
      </c>
      <c r="J300" s="78">
        <f t="shared" si="29"/>
        <v>97.55977085553891</v>
      </c>
    </row>
    <row r="301" spans="1:10" s="18" customFormat="1" ht="29.25" customHeight="1">
      <c r="A301" s="23">
        <v>293</v>
      </c>
      <c r="B301" s="2">
        <v>707</v>
      </c>
      <c r="C301" s="3" t="s">
        <v>182</v>
      </c>
      <c r="D301" s="3"/>
      <c r="E301" s="46" t="s">
        <v>184</v>
      </c>
      <c r="F301" s="77">
        <f>F302</f>
        <v>700</v>
      </c>
      <c r="G301" s="77">
        <f>G302</f>
        <v>0</v>
      </c>
      <c r="H301" s="77">
        <f>H302</f>
        <v>733.748</v>
      </c>
      <c r="I301" s="77">
        <f>I302</f>
        <v>733.618</v>
      </c>
      <c r="J301" s="78">
        <f t="shared" si="29"/>
        <v>99.98228274557478</v>
      </c>
    </row>
    <row r="302" spans="1:10" s="18" customFormat="1" ht="30" customHeight="1">
      <c r="A302" s="23">
        <v>294</v>
      </c>
      <c r="B302" s="2">
        <v>707</v>
      </c>
      <c r="C302" s="3" t="s">
        <v>185</v>
      </c>
      <c r="D302" s="3"/>
      <c r="E302" s="46" t="s">
        <v>187</v>
      </c>
      <c r="F302" s="88">
        <f>F304+F303</f>
        <v>700</v>
      </c>
      <c r="G302" s="88">
        <f>G304+G303</f>
        <v>0</v>
      </c>
      <c r="H302" s="88">
        <f>H304+H303</f>
        <v>733.748</v>
      </c>
      <c r="I302" s="88">
        <f>I304+I303</f>
        <v>733.618</v>
      </c>
      <c r="J302" s="78">
        <f t="shared" si="29"/>
        <v>99.98228274557478</v>
      </c>
    </row>
    <row r="303" spans="1:10" s="18" customFormat="1" ht="22.5" customHeight="1">
      <c r="A303" s="23">
        <v>295</v>
      </c>
      <c r="B303" s="4">
        <v>707</v>
      </c>
      <c r="C303" s="5" t="s">
        <v>185</v>
      </c>
      <c r="D303" s="5" t="s">
        <v>44</v>
      </c>
      <c r="E303" s="49" t="s">
        <v>45</v>
      </c>
      <c r="F303" s="83">
        <v>0</v>
      </c>
      <c r="G303" s="83"/>
      <c r="H303" s="83">
        <v>69.648</v>
      </c>
      <c r="I303" s="83">
        <v>69.648</v>
      </c>
      <c r="J303" s="90">
        <f t="shared" si="29"/>
        <v>100</v>
      </c>
    </row>
    <row r="304" spans="1:10" ht="21.75" customHeight="1">
      <c r="A304" s="23">
        <v>296</v>
      </c>
      <c r="B304" s="4">
        <v>707</v>
      </c>
      <c r="C304" s="5" t="s">
        <v>185</v>
      </c>
      <c r="D304" s="5" t="s">
        <v>72</v>
      </c>
      <c r="E304" s="61" t="s">
        <v>377</v>
      </c>
      <c r="F304" s="83">
        <v>700</v>
      </c>
      <c r="G304" s="77"/>
      <c r="H304" s="80">
        <v>664.1</v>
      </c>
      <c r="I304" s="80">
        <v>663.97</v>
      </c>
      <c r="J304" s="81">
        <f t="shared" si="29"/>
        <v>99.98042463484416</v>
      </c>
    </row>
    <row r="305" spans="1:10" ht="18" customHeight="1">
      <c r="A305" s="23">
        <v>297</v>
      </c>
      <c r="B305" s="2">
        <v>707</v>
      </c>
      <c r="C305" s="3" t="s">
        <v>188</v>
      </c>
      <c r="D305" s="3"/>
      <c r="E305" s="46" t="s">
        <v>189</v>
      </c>
      <c r="F305" s="88">
        <f>F306</f>
        <v>1600.5</v>
      </c>
      <c r="G305" s="88">
        <f>G306</f>
        <v>0</v>
      </c>
      <c r="H305" s="88">
        <f>H306</f>
        <v>1600.5</v>
      </c>
      <c r="I305" s="88">
        <f>I306</f>
        <v>1543.669</v>
      </c>
      <c r="J305" s="78">
        <f t="shared" si="29"/>
        <v>96.44917213370823</v>
      </c>
    </row>
    <row r="306" spans="1:10" ht="29.25" customHeight="1">
      <c r="A306" s="23">
        <v>298</v>
      </c>
      <c r="B306" s="4">
        <v>707</v>
      </c>
      <c r="C306" s="5" t="s">
        <v>188</v>
      </c>
      <c r="D306" s="5" t="s">
        <v>72</v>
      </c>
      <c r="E306" s="61" t="s">
        <v>377</v>
      </c>
      <c r="F306" s="83">
        <v>1600.5</v>
      </c>
      <c r="G306" s="79"/>
      <c r="H306" s="80">
        <v>1600.5</v>
      </c>
      <c r="I306" s="80">
        <v>1543.669</v>
      </c>
      <c r="J306" s="81">
        <f t="shared" si="29"/>
        <v>96.44917213370823</v>
      </c>
    </row>
    <row r="307" spans="1:10" ht="36.75" customHeight="1">
      <c r="A307" s="23">
        <v>299</v>
      </c>
      <c r="B307" s="2">
        <v>707</v>
      </c>
      <c r="C307" s="3" t="s">
        <v>76</v>
      </c>
      <c r="D307" s="3"/>
      <c r="E307" s="46" t="s">
        <v>389</v>
      </c>
      <c r="F307" s="88">
        <f>F308</f>
        <v>400</v>
      </c>
      <c r="G307" s="88">
        <f aca="true" t="shared" si="30" ref="G307:I310">G308</f>
        <v>0</v>
      </c>
      <c r="H307" s="88">
        <f t="shared" si="30"/>
        <v>467.90000000000003</v>
      </c>
      <c r="I307" s="88">
        <f t="shared" si="30"/>
        <v>410.52</v>
      </c>
      <c r="J307" s="78">
        <f t="shared" si="29"/>
        <v>87.736695875187</v>
      </c>
    </row>
    <row r="308" spans="1:10" ht="45" customHeight="1">
      <c r="A308" s="23">
        <v>300</v>
      </c>
      <c r="B308" s="2">
        <v>707</v>
      </c>
      <c r="C308" s="3" t="s">
        <v>220</v>
      </c>
      <c r="D308" s="3"/>
      <c r="E308" s="52" t="s">
        <v>195</v>
      </c>
      <c r="F308" s="88">
        <f>F309</f>
        <v>400</v>
      </c>
      <c r="G308" s="88">
        <f t="shared" si="30"/>
        <v>0</v>
      </c>
      <c r="H308" s="88">
        <f>SUM(H309+H312)</f>
        <v>467.90000000000003</v>
      </c>
      <c r="I308" s="88">
        <f>SUM(I309+I312)</f>
        <v>410.52</v>
      </c>
      <c r="J308" s="78">
        <f t="shared" si="29"/>
        <v>87.736695875187</v>
      </c>
    </row>
    <row r="309" spans="1:10" s="17" customFormat="1" ht="81" customHeight="1">
      <c r="A309" s="23">
        <v>301</v>
      </c>
      <c r="B309" s="2">
        <v>707</v>
      </c>
      <c r="C309" s="3" t="s">
        <v>193</v>
      </c>
      <c r="D309" s="3"/>
      <c r="E309" s="52" t="s">
        <v>191</v>
      </c>
      <c r="F309" s="88">
        <f>F310</f>
        <v>400</v>
      </c>
      <c r="G309" s="88">
        <f t="shared" si="30"/>
        <v>0</v>
      </c>
      <c r="H309" s="88">
        <f>SUM(H310)</f>
        <v>350.6</v>
      </c>
      <c r="I309" s="88">
        <f t="shared" si="30"/>
        <v>307.3</v>
      </c>
      <c r="J309" s="78">
        <f t="shared" si="29"/>
        <v>87.64974329720478</v>
      </c>
    </row>
    <row r="310" spans="1:10" s="17" customFormat="1" ht="39" customHeight="1">
      <c r="A310" s="23">
        <v>302</v>
      </c>
      <c r="B310" s="2">
        <v>707</v>
      </c>
      <c r="C310" s="3" t="s">
        <v>193</v>
      </c>
      <c r="D310" s="3"/>
      <c r="E310" s="46" t="s">
        <v>192</v>
      </c>
      <c r="F310" s="88">
        <f>F311</f>
        <v>400</v>
      </c>
      <c r="G310" s="88">
        <f t="shared" si="30"/>
        <v>0</v>
      </c>
      <c r="H310" s="88">
        <f t="shared" si="30"/>
        <v>350.6</v>
      </c>
      <c r="I310" s="88">
        <f t="shared" si="30"/>
        <v>307.3</v>
      </c>
      <c r="J310" s="78">
        <f t="shared" si="29"/>
        <v>87.64974329720478</v>
      </c>
    </row>
    <row r="311" spans="1:10" s="17" customFormat="1" ht="26.25" customHeight="1">
      <c r="A311" s="23">
        <v>303</v>
      </c>
      <c r="B311" s="4">
        <v>707</v>
      </c>
      <c r="C311" s="5" t="s">
        <v>193</v>
      </c>
      <c r="D311" s="5" t="s">
        <v>72</v>
      </c>
      <c r="E311" s="61" t="s">
        <v>377</v>
      </c>
      <c r="F311" s="83">
        <v>400</v>
      </c>
      <c r="G311" s="82"/>
      <c r="H311" s="83">
        <v>350.6</v>
      </c>
      <c r="I311" s="83">
        <v>307.3</v>
      </c>
      <c r="J311" s="81">
        <f t="shared" si="29"/>
        <v>87.64974329720478</v>
      </c>
    </row>
    <row r="312" spans="1:10" s="17" customFormat="1" ht="26.25" customHeight="1">
      <c r="A312" s="23">
        <v>304</v>
      </c>
      <c r="B312" s="2">
        <v>707</v>
      </c>
      <c r="C312" s="3" t="s">
        <v>349</v>
      </c>
      <c r="D312" s="3"/>
      <c r="E312" s="46" t="s">
        <v>350</v>
      </c>
      <c r="F312" s="88">
        <v>0</v>
      </c>
      <c r="G312" s="77"/>
      <c r="H312" s="88">
        <f>SUM(H313)</f>
        <v>117.3</v>
      </c>
      <c r="I312" s="88">
        <f>SUM(I313)</f>
        <v>103.22</v>
      </c>
      <c r="J312" s="78">
        <f>I312/H312*100</f>
        <v>87.99658994032396</v>
      </c>
    </row>
    <row r="313" spans="1:10" s="17" customFormat="1" ht="26.25" customHeight="1">
      <c r="A313" s="23">
        <v>305</v>
      </c>
      <c r="B313" s="4">
        <v>707</v>
      </c>
      <c r="C313" s="5" t="s">
        <v>349</v>
      </c>
      <c r="D313" s="5" t="s">
        <v>72</v>
      </c>
      <c r="E313" s="61" t="s">
        <v>377</v>
      </c>
      <c r="F313" s="83">
        <v>0</v>
      </c>
      <c r="G313" s="82"/>
      <c r="H313" s="83">
        <v>117.3</v>
      </c>
      <c r="I313" s="83">
        <v>103.22</v>
      </c>
      <c r="J313" s="81">
        <f>I313/H313*100</f>
        <v>87.99658994032396</v>
      </c>
    </row>
    <row r="314" spans="1:10" ht="21.75" customHeight="1">
      <c r="A314" s="23">
        <v>306</v>
      </c>
      <c r="B314" s="2">
        <v>800</v>
      </c>
      <c r="C314" s="3"/>
      <c r="D314" s="3"/>
      <c r="E314" s="50" t="s">
        <v>40</v>
      </c>
      <c r="F314" s="77">
        <f>F315</f>
        <v>22509.699999999997</v>
      </c>
      <c r="G314" s="77" t="e">
        <f aca="true" t="shared" si="31" ref="G314:I316">G315</f>
        <v>#REF!</v>
      </c>
      <c r="H314" s="77">
        <f t="shared" si="31"/>
        <v>24203.123</v>
      </c>
      <c r="I314" s="77">
        <f t="shared" si="31"/>
        <v>23250.782999999996</v>
      </c>
      <c r="J314" s="78">
        <f t="shared" si="29"/>
        <v>96.06521852572494</v>
      </c>
    </row>
    <row r="315" spans="1:10" s="18" customFormat="1" ht="15.75" customHeight="1">
      <c r="A315" s="23">
        <v>307</v>
      </c>
      <c r="B315" s="2">
        <v>801</v>
      </c>
      <c r="C315" s="3"/>
      <c r="D315" s="3"/>
      <c r="E315" s="46" t="s">
        <v>26</v>
      </c>
      <c r="F315" s="77">
        <f>F316</f>
        <v>22509.699999999997</v>
      </c>
      <c r="G315" s="77" t="e">
        <f t="shared" si="31"/>
        <v>#REF!</v>
      </c>
      <c r="H315" s="77">
        <f t="shared" si="31"/>
        <v>24203.123</v>
      </c>
      <c r="I315" s="77">
        <f t="shared" si="31"/>
        <v>23250.782999999996</v>
      </c>
      <c r="J315" s="78">
        <f t="shared" si="29"/>
        <v>96.06521852572494</v>
      </c>
    </row>
    <row r="316" spans="1:10" ht="38.25" customHeight="1">
      <c r="A316" s="23">
        <v>308</v>
      </c>
      <c r="B316" s="2">
        <v>801</v>
      </c>
      <c r="C316" s="3" t="s">
        <v>76</v>
      </c>
      <c r="D316" s="3"/>
      <c r="E316" s="46" t="s">
        <v>389</v>
      </c>
      <c r="F316" s="77">
        <f>F317</f>
        <v>22509.699999999997</v>
      </c>
      <c r="G316" s="77" t="e">
        <f t="shared" si="31"/>
        <v>#REF!</v>
      </c>
      <c r="H316" s="77">
        <f>H317</f>
        <v>24203.123</v>
      </c>
      <c r="I316" s="77">
        <f t="shared" si="31"/>
        <v>23250.782999999996</v>
      </c>
      <c r="J316" s="78">
        <f t="shared" si="29"/>
        <v>96.06521852572494</v>
      </c>
    </row>
    <row r="317" spans="1:10" ht="31.5" customHeight="1">
      <c r="A317" s="23">
        <v>309</v>
      </c>
      <c r="B317" s="2">
        <v>801</v>
      </c>
      <c r="C317" s="3" t="s">
        <v>240</v>
      </c>
      <c r="D317" s="5"/>
      <c r="E317" s="46" t="s">
        <v>194</v>
      </c>
      <c r="F317" s="77">
        <f>F318+F322+F329+F333+F335+F337</f>
        <v>22509.699999999997</v>
      </c>
      <c r="G317" s="77" t="e">
        <f>G318+G322+G329+G333+G335+G337</f>
        <v>#REF!</v>
      </c>
      <c r="H317" s="77">
        <f>SUM(H318+H322+H325+H327+H329+H335+H337+H339+H341+H343)</f>
        <v>24203.123</v>
      </c>
      <c r="I317" s="77">
        <f>SUM(I318+I322+I325+I327+I329+I335+I337+I339+I341+I343)</f>
        <v>23250.782999999996</v>
      </c>
      <c r="J317" s="78">
        <f t="shared" si="29"/>
        <v>96.06521852572494</v>
      </c>
    </row>
    <row r="318" spans="1:10" ht="30.75" customHeight="1">
      <c r="A318" s="23">
        <v>310</v>
      </c>
      <c r="B318" s="2">
        <v>801</v>
      </c>
      <c r="C318" s="3" t="s">
        <v>200</v>
      </c>
      <c r="D318" s="3"/>
      <c r="E318" s="46" t="s">
        <v>197</v>
      </c>
      <c r="F318" s="77">
        <f>F319+F320+F321</f>
        <v>16739.7</v>
      </c>
      <c r="G318" s="77">
        <f>G319+G320+G321</f>
        <v>0</v>
      </c>
      <c r="H318" s="77">
        <f>H319+H320+H321</f>
        <v>17282.45</v>
      </c>
      <c r="I318" s="77">
        <f>I319+I320+I321</f>
        <v>16744.913</v>
      </c>
      <c r="J318" s="78">
        <f t="shared" si="29"/>
        <v>96.88969445882962</v>
      </c>
    </row>
    <row r="319" spans="1:10" ht="21" customHeight="1">
      <c r="A319" s="23">
        <v>311</v>
      </c>
      <c r="B319" s="4">
        <v>801</v>
      </c>
      <c r="C319" s="5" t="s">
        <v>200</v>
      </c>
      <c r="D319" s="5" t="s">
        <v>44</v>
      </c>
      <c r="E319" s="49" t="s">
        <v>45</v>
      </c>
      <c r="F319" s="82">
        <v>15104.2</v>
      </c>
      <c r="G319" s="77"/>
      <c r="H319" s="80">
        <v>14924.3</v>
      </c>
      <c r="I319" s="80">
        <v>14924.264</v>
      </c>
      <c r="J319" s="81">
        <f t="shared" si="29"/>
        <v>99.99975878265647</v>
      </c>
    </row>
    <row r="320" spans="1:10" ht="24" customHeight="1">
      <c r="A320" s="23">
        <v>312</v>
      </c>
      <c r="B320" s="4">
        <v>801</v>
      </c>
      <c r="C320" s="5" t="s">
        <v>200</v>
      </c>
      <c r="D320" s="5" t="s">
        <v>72</v>
      </c>
      <c r="E320" s="61" t="s">
        <v>377</v>
      </c>
      <c r="F320" s="82">
        <v>1635.5</v>
      </c>
      <c r="G320" s="77"/>
      <c r="H320" s="80">
        <v>2346</v>
      </c>
      <c r="I320" s="80">
        <v>1809.212</v>
      </c>
      <c r="J320" s="81">
        <f t="shared" si="29"/>
        <v>77.11901108269394</v>
      </c>
    </row>
    <row r="321" spans="1:10" ht="24" customHeight="1">
      <c r="A321" s="23">
        <v>313</v>
      </c>
      <c r="B321" s="4">
        <v>801</v>
      </c>
      <c r="C321" s="5" t="s">
        <v>183</v>
      </c>
      <c r="D321" s="5" t="s">
        <v>330</v>
      </c>
      <c r="E321" s="47" t="s">
        <v>331</v>
      </c>
      <c r="F321" s="82">
        <v>0</v>
      </c>
      <c r="G321" s="82">
        <v>0</v>
      </c>
      <c r="H321" s="82">
        <v>12.15</v>
      </c>
      <c r="I321" s="82">
        <v>11.437</v>
      </c>
      <c r="J321" s="81">
        <f t="shared" si="29"/>
        <v>94.13168724279835</v>
      </c>
    </row>
    <row r="322" spans="1:10" ht="27" customHeight="1">
      <c r="A322" s="23">
        <v>314</v>
      </c>
      <c r="B322" s="2">
        <v>801</v>
      </c>
      <c r="C322" s="3" t="s">
        <v>199</v>
      </c>
      <c r="D322" s="3"/>
      <c r="E322" s="46" t="s">
        <v>198</v>
      </c>
      <c r="F322" s="77">
        <f>F323+F324</f>
        <v>3113.3999999999996</v>
      </c>
      <c r="G322" s="77">
        <f>G323+G324</f>
        <v>0</v>
      </c>
      <c r="H322" s="77">
        <f>H323+H324</f>
        <v>2961.8289999999997</v>
      </c>
      <c r="I322" s="77">
        <f>I323+I324</f>
        <v>2930.92</v>
      </c>
      <c r="J322" s="78">
        <f t="shared" si="29"/>
        <v>98.95642185960095</v>
      </c>
    </row>
    <row r="323" spans="1:10" s="17" customFormat="1" ht="12.75">
      <c r="A323" s="23">
        <v>315</v>
      </c>
      <c r="B323" s="4">
        <v>801</v>
      </c>
      <c r="C323" s="5" t="s">
        <v>199</v>
      </c>
      <c r="D323" s="5" t="s">
        <v>44</v>
      </c>
      <c r="E323" s="49" t="s">
        <v>45</v>
      </c>
      <c r="F323" s="79">
        <f>2578.7</f>
        <v>2578.7</v>
      </c>
      <c r="G323" s="85"/>
      <c r="H323" s="80">
        <f>2574.2+6.512+0.917</f>
        <v>2581.629</v>
      </c>
      <c r="I323" s="80">
        <v>2581.6</v>
      </c>
      <c r="J323" s="81">
        <f t="shared" si="29"/>
        <v>99.99887667825237</v>
      </c>
    </row>
    <row r="324" spans="1:10" ht="38.25">
      <c r="A324" s="23">
        <v>316</v>
      </c>
      <c r="B324" s="4">
        <v>801</v>
      </c>
      <c r="C324" s="5" t="s">
        <v>199</v>
      </c>
      <c r="D324" s="5" t="s">
        <v>72</v>
      </c>
      <c r="E324" s="61" t="s">
        <v>377</v>
      </c>
      <c r="F324" s="82">
        <v>534.7</v>
      </c>
      <c r="G324" s="84"/>
      <c r="H324" s="80">
        <v>380.2</v>
      </c>
      <c r="I324" s="80">
        <v>349.32</v>
      </c>
      <c r="J324" s="81">
        <f t="shared" si="29"/>
        <v>91.8779589689637</v>
      </c>
    </row>
    <row r="325" spans="1:10" ht="12.75">
      <c r="A325" s="75">
        <v>317</v>
      </c>
      <c r="B325" s="2">
        <v>801</v>
      </c>
      <c r="C325" s="3" t="s">
        <v>361</v>
      </c>
      <c r="D325" s="3"/>
      <c r="E325" s="46" t="s">
        <v>362</v>
      </c>
      <c r="F325" s="77">
        <v>0</v>
      </c>
      <c r="G325" s="84"/>
      <c r="H325" s="86">
        <f>SUM(H326)</f>
        <v>14.6</v>
      </c>
      <c r="I325" s="86">
        <f>SUM(I326)</f>
        <v>14.6</v>
      </c>
      <c r="J325" s="78">
        <f>I325/H325*100</f>
        <v>100</v>
      </c>
    </row>
    <row r="326" spans="1:10" ht="38.25">
      <c r="A326" s="23">
        <v>318</v>
      </c>
      <c r="B326" s="4">
        <v>801</v>
      </c>
      <c r="C326" s="5" t="s">
        <v>361</v>
      </c>
      <c r="D326" s="5" t="s">
        <v>72</v>
      </c>
      <c r="E326" s="61" t="s">
        <v>377</v>
      </c>
      <c r="F326" s="82">
        <v>0</v>
      </c>
      <c r="G326" s="84"/>
      <c r="H326" s="80">
        <v>14.6</v>
      </c>
      <c r="I326" s="80">
        <v>14.6</v>
      </c>
      <c r="J326" s="81">
        <f>I326/H326*100</f>
        <v>100</v>
      </c>
    </row>
    <row r="327" spans="1:10" ht="63.75">
      <c r="A327" s="75">
        <v>319</v>
      </c>
      <c r="B327" s="2">
        <v>801</v>
      </c>
      <c r="C327" s="3" t="s">
        <v>363</v>
      </c>
      <c r="D327" s="3"/>
      <c r="E327" s="46" t="s">
        <v>364</v>
      </c>
      <c r="F327" s="77">
        <v>0</v>
      </c>
      <c r="G327" s="84"/>
      <c r="H327" s="86">
        <f>SUM(H328)</f>
        <v>35.3</v>
      </c>
      <c r="I327" s="86">
        <f>SUM(I328)</f>
        <v>35.3</v>
      </c>
      <c r="J327" s="78">
        <f>I327/H327*100</f>
        <v>100</v>
      </c>
    </row>
    <row r="328" spans="1:10" ht="38.25">
      <c r="A328" s="23">
        <v>320</v>
      </c>
      <c r="B328" s="4">
        <v>801</v>
      </c>
      <c r="C328" s="5" t="s">
        <v>363</v>
      </c>
      <c r="D328" s="5" t="s">
        <v>72</v>
      </c>
      <c r="E328" s="61" t="s">
        <v>377</v>
      </c>
      <c r="F328" s="82">
        <v>0</v>
      </c>
      <c r="G328" s="84"/>
      <c r="H328" s="80">
        <v>35.3</v>
      </c>
      <c r="I328" s="80">
        <v>35.3</v>
      </c>
      <c r="J328" s="81">
        <f>I328/H328*100</f>
        <v>100</v>
      </c>
    </row>
    <row r="329" spans="1:10" s="17" customFormat="1" ht="25.5">
      <c r="A329" s="23">
        <v>321</v>
      </c>
      <c r="B329" s="2">
        <v>801</v>
      </c>
      <c r="C329" s="3" t="s">
        <v>201</v>
      </c>
      <c r="D329" s="5"/>
      <c r="E329" s="46" t="s">
        <v>202</v>
      </c>
      <c r="F329" s="77">
        <f>F330+F331</f>
        <v>2331.6</v>
      </c>
      <c r="G329" s="77">
        <f>G330+G331</f>
        <v>0</v>
      </c>
      <c r="H329" s="77">
        <f>SUM(H330:H332)</f>
        <v>2715.235</v>
      </c>
      <c r="I329" s="77">
        <f>SUM(I330:I332)</f>
        <v>2671.46</v>
      </c>
      <c r="J329" s="78">
        <f t="shared" si="29"/>
        <v>98.38780068760163</v>
      </c>
    </row>
    <row r="330" spans="1:10" s="18" customFormat="1" ht="12.75">
      <c r="A330" s="23">
        <v>322</v>
      </c>
      <c r="B330" s="4">
        <v>801</v>
      </c>
      <c r="C330" s="5" t="s">
        <v>201</v>
      </c>
      <c r="D330" s="5" t="s">
        <v>44</v>
      </c>
      <c r="E330" s="49" t="s">
        <v>90</v>
      </c>
      <c r="F330" s="82">
        <v>1842</v>
      </c>
      <c r="G330" s="84"/>
      <c r="H330" s="80">
        <f>2379.8-15.82-4.228</f>
        <v>2359.752</v>
      </c>
      <c r="I330" s="80">
        <v>2355.757</v>
      </c>
      <c r="J330" s="81">
        <f t="shared" si="29"/>
        <v>99.8307025484034</v>
      </c>
    </row>
    <row r="331" spans="1:10" s="17" customFormat="1" ht="38.25">
      <c r="A331" s="23">
        <v>323</v>
      </c>
      <c r="B331" s="4">
        <v>801</v>
      </c>
      <c r="C331" s="5" t="s">
        <v>201</v>
      </c>
      <c r="D331" s="5" t="s">
        <v>72</v>
      </c>
      <c r="E331" s="61" t="s">
        <v>377</v>
      </c>
      <c r="F331" s="82">
        <v>489.6</v>
      </c>
      <c r="G331" s="85"/>
      <c r="H331" s="80">
        <f>353.4-0.917</f>
        <v>352.483</v>
      </c>
      <c r="I331" s="80">
        <v>313.884</v>
      </c>
      <c r="J331" s="81">
        <f t="shared" si="29"/>
        <v>89.04940096401812</v>
      </c>
    </row>
    <row r="332" spans="1:10" s="17" customFormat="1" ht="12.75">
      <c r="A332" s="23">
        <v>324</v>
      </c>
      <c r="B332" s="4">
        <v>801</v>
      </c>
      <c r="C332" s="5" t="s">
        <v>201</v>
      </c>
      <c r="D332" s="5" t="s">
        <v>330</v>
      </c>
      <c r="E332" s="47" t="s">
        <v>331</v>
      </c>
      <c r="F332" s="82"/>
      <c r="G332" s="85"/>
      <c r="H332" s="80">
        <v>3</v>
      </c>
      <c r="I332" s="80">
        <v>1.819</v>
      </c>
      <c r="J332" s="81">
        <f t="shared" si="29"/>
        <v>60.633333333333326</v>
      </c>
    </row>
    <row r="333" spans="1:10" s="17" customFormat="1" ht="25.5">
      <c r="A333" s="23">
        <v>325</v>
      </c>
      <c r="B333" s="2">
        <v>801</v>
      </c>
      <c r="C333" s="3" t="s">
        <v>203</v>
      </c>
      <c r="D333" s="3"/>
      <c r="E333" s="46" t="s">
        <v>204</v>
      </c>
      <c r="F333" s="77">
        <f>F334</f>
        <v>0</v>
      </c>
      <c r="G333" s="77">
        <f>G334</f>
        <v>0</v>
      </c>
      <c r="H333" s="77">
        <f>H334</f>
        <v>0</v>
      </c>
      <c r="I333" s="77">
        <f>I334</f>
        <v>0</v>
      </c>
      <c r="J333" s="78">
        <v>0</v>
      </c>
    </row>
    <row r="334" spans="1:10" s="18" customFormat="1" ht="12.75">
      <c r="A334" s="23">
        <v>326</v>
      </c>
      <c r="B334" s="4">
        <v>801</v>
      </c>
      <c r="C334" s="5" t="s">
        <v>203</v>
      </c>
      <c r="D334" s="5" t="s">
        <v>55</v>
      </c>
      <c r="E334" s="49" t="s">
        <v>91</v>
      </c>
      <c r="F334" s="79">
        <f>1200-200-1000</f>
        <v>0</v>
      </c>
      <c r="G334" s="84"/>
      <c r="H334" s="86">
        <v>0</v>
      </c>
      <c r="I334" s="86">
        <v>0</v>
      </c>
      <c r="J334" s="81">
        <v>0</v>
      </c>
    </row>
    <row r="335" spans="1:10" s="17" customFormat="1" ht="38.25">
      <c r="A335" s="23">
        <v>327</v>
      </c>
      <c r="B335" s="2">
        <v>801</v>
      </c>
      <c r="C335" s="3" t="s">
        <v>205</v>
      </c>
      <c r="D335" s="5"/>
      <c r="E335" s="46" t="s">
        <v>206</v>
      </c>
      <c r="F335" s="77">
        <f>F336</f>
        <v>150</v>
      </c>
      <c r="G335" s="77" t="e">
        <f>G336</f>
        <v>#REF!</v>
      </c>
      <c r="H335" s="77">
        <f>H336</f>
        <v>200</v>
      </c>
      <c r="I335" s="77">
        <f>I336</f>
        <v>115.48</v>
      </c>
      <c r="J335" s="78">
        <f t="shared" si="29"/>
        <v>57.74</v>
      </c>
    </row>
    <row r="336" spans="1:10" ht="24" customHeight="1">
      <c r="A336" s="23">
        <v>328</v>
      </c>
      <c r="B336" s="4">
        <v>801</v>
      </c>
      <c r="C336" s="5" t="s">
        <v>205</v>
      </c>
      <c r="D336" s="5" t="s">
        <v>72</v>
      </c>
      <c r="E336" s="61" t="s">
        <v>377</v>
      </c>
      <c r="F336" s="79">
        <v>150</v>
      </c>
      <c r="G336" s="77" t="e">
        <f>#REF!+G337+#REF!+#REF!</f>
        <v>#REF!</v>
      </c>
      <c r="H336" s="80">
        <v>200</v>
      </c>
      <c r="I336" s="80">
        <v>115.48</v>
      </c>
      <c r="J336" s="81">
        <f t="shared" si="29"/>
        <v>57.74</v>
      </c>
    </row>
    <row r="337" spans="1:10" ht="14.25" customHeight="1">
      <c r="A337" s="23">
        <v>329</v>
      </c>
      <c r="B337" s="2">
        <v>801</v>
      </c>
      <c r="C337" s="3" t="s">
        <v>207</v>
      </c>
      <c r="D337" s="5"/>
      <c r="E337" s="46" t="s">
        <v>208</v>
      </c>
      <c r="F337" s="77">
        <f>F338</f>
        <v>175</v>
      </c>
      <c r="G337" s="77" t="e">
        <f>G338</f>
        <v>#REF!</v>
      </c>
      <c r="H337" s="77">
        <f>H338</f>
        <v>265</v>
      </c>
      <c r="I337" s="77">
        <f>I338</f>
        <v>199.71</v>
      </c>
      <c r="J337" s="78">
        <f t="shared" si="29"/>
        <v>75.3622641509434</v>
      </c>
    </row>
    <row r="338" spans="1:10" ht="25.5" customHeight="1">
      <c r="A338" s="23">
        <v>330</v>
      </c>
      <c r="B338" s="4">
        <v>801</v>
      </c>
      <c r="C338" s="5" t="s">
        <v>207</v>
      </c>
      <c r="D338" s="5" t="s">
        <v>72</v>
      </c>
      <c r="E338" s="61" t="s">
        <v>377</v>
      </c>
      <c r="F338" s="79">
        <v>175</v>
      </c>
      <c r="G338" s="77" t="e">
        <f>#REF!</f>
        <v>#REF!</v>
      </c>
      <c r="H338" s="80">
        <f>190+60+15</f>
        <v>265</v>
      </c>
      <c r="I338" s="80">
        <v>199.71</v>
      </c>
      <c r="J338" s="81">
        <f t="shared" si="29"/>
        <v>75.3622641509434</v>
      </c>
    </row>
    <row r="339" spans="1:10" ht="12.75" customHeight="1">
      <c r="A339" s="23">
        <v>331</v>
      </c>
      <c r="B339" s="2">
        <v>801</v>
      </c>
      <c r="C339" s="3" t="s">
        <v>365</v>
      </c>
      <c r="D339" s="3"/>
      <c r="E339" s="46" t="s">
        <v>366</v>
      </c>
      <c r="F339" s="77">
        <v>0</v>
      </c>
      <c r="G339" s="77"/>
      <c r="H339" s="86">
        <f>SUM(H340)</f>
        <v>578.709</v>
      </c>
      <c r="I339" s="86">
        <f>SUM(I340)</f>
        <v>388.4</v>
      </c>
      <c r="J339" s="78">
        <f aca="true" t="shared" si="32" ref="J339:J344">I339/H339*100</f>
        <v>67.11490576438244</v>
      </c>
    </row>
    <row r="340" spans="1:10" ht="27.75" customHeight="1">
      <c r="A340" s="23">
        <v>332</v>
      </c>
      <c r="B340" s="4">
        <v>801</v>
      </c>
      <c r="C340" s="5" t="s">
        <v>365</v>
      </c>
      <c r="D340" s="5" t="s">
        <v>72</v>
      </c>
      <c r="E340" s="61" t="s">
        <v>377</v>
      </c>
      <c r="F340" s="79">
        <v>0</v>
      </c>
      <c r="G340" s="77"/>
      <c r="H340" s="80">
        <v>578.709</v>
      </c>
      <c r="I340" s="80">
        <v>388.4</v>
      </c>
      <c r="J340" s="81">
        <f t="shared" si="32"/>
        <v>67.11490576438244</v>
      </c>
    </row>
    <row r="341" spans="1:10" ht="32.25" customHeight="1">
      <c r="A341" s="23">
        <v>333</v>
      </c>
      <c r="B341" s="2">
        <v>801</v>
      </c>
      <c r="C341" s="3" t="s">
        <v>367</v>
      </c>
      <c r="D341" s="3"/>
      <c r="E341" s="60" t="s">
        <v>368</v>
      </c>
      <c r="F341" s="77">
        <v>0</v>
      </c>
      <c r="G341" s="77"/>
      <c r="H341" s="86">
        <f>SUM(H342)</f>
        <v>100</v>
      </c>
      <c r="I341" s="86">
        <f>SUM(I342)</f>
        <v>100</v>
      </c>
      <c r="J341" s="78">
        <f t="shared" si="32"/>
        <v>100</v>
      </c>
    </row>
    <row r="342" spans="1:10" ht="24.75" customHeight="1">
      <c r="A342" s="23">
        <v>334</v>
      </c>
      <c r="B342" s="4">
        <v>801</v>
      </c>
      <c r="C342" s="5" t="s">
        <v>367</v>
      </c>
      <c r="D342" s="5" t="s">
        <v>72</v>
      </c>
      <c r="E342" s="61" t="s">
        <v>377</v>
      </c>
      <c r="F342" s="79">
        <v>0</v>
      </c>
      <c r="G342" s="77"/>
      <c r="H342" s="80">
        <v>100</v>
      </c>
      <c r="I342" s="80">
        <v>100</v>
      </c>
      <c r="J342" s="81">
        <f t="shared" si="32"/>
        <v>100</v>
      </c>
    </row>
    <row r="343" spans="1:10" ht="27" customHeight="1">
      <c r="A343" s="23">
        <v>335</v>
      </c>
      <c r="B343" s="2">
        <v>801</v>
      </c>
      <c r="C343" s="3" t="s">
        <v>369</v>
      </c>
      <c r="D343" s="3"/>
      <c r="E343" s="46" t="s">
        <v>372</v>
      </c>
      <c r="F343" s="77">
        <v>0</v>
      </c>
      <c r="G343" s="77"/>
      <c r="H343" s="86">
        <f>SUM(H344)</f>
        <v>50</v>
      </c>
      <c r="I343" s="86">
        <f>SUM(I344)</f>
        <v>50</v>
      </c>
      <c r="J343" s="78">
        <f t="shared" si="32"/>
        <v>100</v>
      </c>
    </row>
    <row r="344" spans="1:10" ht="12.75" customHeight="1">
      <c r="A344" s="23">
        <v>336</v>
      </c>
      <c r="B344" s="4">
        <v>801</v>
      </c>
      <c r="C344" s="5" t="s">
        <v>369</v>
      </c>
      <c r="D344" s="5" t="s">
        <v>370</v>
      </c>
      <c r="E344" s="49" t="s">
        <v>371</v>
      </c>
      <c r="F344" s="79">
        <v>0</v>
      </c>
      <c r="G344" s="77"/>
      <c r="H344" s="80">
        <v>50</v>
      </c>
      <c r="I344" s="80">
        <v>50</v>
      </c>
      <c r="J344" s="81">
        <f t="shared" si="32"/>
        <v>100</v>
      </c>
    </row>
    <row r="345" spans="1:10" ht="18.75" customHeight="1">
      <c r="A345" s="23">
        <v>337</v>
      </c>
      <c r="B345" s="2">
        <v>1000</v>
      </c>
      <c r="C345" s="3"/>
      <c r="D345" s="3"/>
      <c r="E345" s="50" t="s">
        <v>27</v>
      </c>
      <c r="F345" s="77">
        <f>F346+F351+F373</f>
        <v>28391.2</v>
      </c>
      <c r="G345" s="77" t="e">
        <f>G346+G351+G373</f>
        <v>#REF!</v>
      </c>
      <c r="H345" s="77">
        <f>H346+H351+H373</f>
        <v>29099.300000000003</v>
      </c>
      <c r="I345" s="77">
        <f>I346+I351+I373</f>
        <v>25120.461</v>
      </c>
      <c r="J345" s="78">
        <f t="shared" si="29"/>
        <v>86.32668483434308</v>
      </c>
    </row>
    <row r="346" spans="1:10" ht="15.75" customHeight="1">
      <c r="A346" s="23">
        <v>338</v>
      </c>
      <c r="B346" s="2">
        <v>1001</v>
      </c>
      <c r="C346" s="3"/>
      <c r="D346" s="3"/>
      <c r="E346" s="46" t="s">
        <v>32</v>
      </c>
      <c r="F346" s="77">
        <f>F347</f>
        <v>1814.4</v>
      </c>
      <c r="G346" s="77" t="e">
        <f aca="true" t="shared" si="33" ref="G346:I349">G347</f>
        <v>#REF!</v>
      </c>
      <c r="H346" s="77">
        <f t="shared" si="33"/>
        <v>1648.4</v>
      </c>
      <c r="I346" s="77">
        <f t="shared" si="33"/>
        <v>1609.2</v>
      </c>
      <c r="J346" s="78">
        <f t="shared" si="29"/>
        <v>97.62193642319825</v>
      </c>
    </row>
    <row r="347" spans="1:10" ht="12.75" customHeight="1">
      <c r="A347" s="23">
        <v>339</v>
      </c>
      <c r="B347" s="2">
        <v>1001</v>
      </c>
      <c r="C347" s="3" t="s">
        <v>76</v>
      </c>
      <c r="D347" s="3"/>
      <c r="E347" s="46" t="s">
        <v>389</v>
      </c>
      <c r="F347" s="77">
        <f>F348</f>
        <v>1814.4</v>
      </c>
      <c r="G347" s="77" t="e">
        <f t="shared" si="33"/>
        <v>#REF!</v>
      </c>
      <c r="H347" s="77">
        <f t="shared" si="33"/>
        <v>1648.4</v>
      </c>
      <c r="I347" s="77">
        <f t="shared" si="33"/>
        <v>1609.2</v>
      </c>
      <c r="J347" s="78">
        <f t="shared" si="29"/>
        <v>97.62193642319825</v>
      </c>
    </row>
    <row r="348" spans="1:10" ht="27.75" customHeight="1">
      <c r="A348" s="23">
        <v>340</v>
      </c>
      <c r="B348" s="2">
        <v>1001</v>
      </c>
      <c r="C348" s="3" t="s">
        <v>85</v>
      </c>
      <c r="D348" s="3"/>
      <c r="E348" s="46" t="s">
        <v>86</v>
      </c>
      <c r="F348" s="77">
        <f>F349</f>
        <v>1814.4</v>
      </c>
      <c r="G348" s="77" t="e">
        <f t="shared" si="33"/>
        <v>#REF!</v>
      </c>
      <c r="H348" s="77">
        <f t="shared" si="33"/>
        <v>1648.4</v>
      </c>
      <c r="I348" s="77">
        <f t="shared" si="33"/>
        <v>1609.2</v>
      </c>
      <c r="J348" s="78">
        <f t="shared" si="29"/>
        <v>97.62193642319825</v>
      </c>
    </row>
    <row r="349" spans="1:10" s="17" customFormat="1" ht="29.25" customHeight="1">
      <c r="A349" s="23">
        <v>341</v>
      </c>
      <c r="B349" s="2">
        <v>1001</v>
      </c>
      <c r="C349" s="3" t="s">
        <v>227</v>
      </c>
      <c r="D349" s="3"/>
      <c r="E349" s="48" t="s">
        <v>209</v>
      </c>
      <c r="F349" s="77">
        <f>F350</f>
        <v>1814.4</v>
      </c>
      <c r="G349" s="77" t="e">
        <f t="shared" si="33"/>
        <v>#REF!</v>
      </c>
      <c r="H349" s="77">
        <f t="shared" si="33"/>
        <v>1648.4</v>
      </c>
      <c r="I349" s="77">
        <f t="shared" si="33"/>
        <v>1609.2</v>
      </c>
      <c r="J349" s="78">
        <f t="shared" si="29"/>
        <v>97.62193642319825</v>
      </c>
    </row>
    <row r="350" spans="1:10" ht="29.25" customHeight="1">
      <c r="A350" s="23">
        <v>342</v>
      </c>
      <c r="B350" s="4">
        <v>1001</v>
      </c>
      <c r="C350" s="5" t="s">
        <v>227</v>
      </c>
      <c r="D350" s="11" t="s">
        <v>48</v>
      </c>
      <c r="E350" s="49" t="s">
        <v>49</v>
      </c>
      <c r="F350" s="82">
        <v>1814.4</v>
      </c>
      <c r="G350" s="77" t="e">
        <f>G351+#REF!</f>
        <v>#REF!</v>
      </c>
      <c r="H350" s="80">
        <v>1648.4</v>
      </c>
      <c r="I350" s="80">
        <v>1609.2</v>
      </c>
      <c r="J350" s="81">
        <f t="shared" si="29"/>
        <v>97.62193642319825</v>
      </c>
    </row>
    <row r="351" spans="1:10" s="17" customFormat="1" ht="12.75" customHeight="1">
      <c r="A351" s="23">
        <v>343</v>
      </c>
      <c r="B351" s="2">
        <v>1003</v>
      </c>
      <c r="C351" s="31"/>
      <c r="D351" s="3"/>
      <c r="E351" s="46" t="s">
        <v>29</v>
      </c>
      <c r="F351" s="77">
        <f>F352+F363+F371</f>
        <v>24190.399999999998</v>
      </c>
      <c r="G351" s="77">
        <f>G352+G363</f>
        <v>0</v>
      </c>
      <c r="H351" s="77">
        <f>H352+H363+H371</f>
        <v>25064.5</v>
      </c>
      <c r="I351" s="77">
        <f>I352+I363+I371</f>
        <v>21799.911</v>
      </c>
      <c r="J351" s="78">
        <f t="shared" si="29"/>
        <v>86.97524786051986</v>
      </c>
    </row>
    <row r="352" spans="1:10" s="17" customFormat="1" ht="31.5" customHeight="1">
      <c r="A352" s="23">
        <v>344</v>
      </c>
      <c r="B352" s="2">
        <v>1003</v>
      </c>
      <c r="C352" s="3" t="s">
        <v>76</v>
      </c>
      <c r="D352" s="3"/>
      <c r="E352" s="46" t="s">
        <v>389</v>
      </c>
      <c r="F352" s="77">
        <f>F353</f>
        <v>23637.6</v>
      </c>
      <c r="G352" s="77">
        <f>G353</f>
        <v>0</v>
      </c>
      <c r="H352" s="77">
        <f>H353</f>
        <v>24900.6</v>
      </c>
      <c r="I352" s="77">
        <f>I353</f>
        <v>21642.711</v>
      </c>
      <c r="J352" s="78">
        <f t="shared" si="29"/>
        <v>86.91642370063373</v>
      </c>
    </row>
    <row r="353" spans="1:10" s="18" customFormat="1" ht="39.75" customHeight="1">
      <c r="A353" s="23">
        <v>345</v>
      </c>
      <c r="B353" s="2">
        <v>1003</v>
      </c>
      <c r="C353" s="3" t="s">
        <v>211</v>
      </c>
      <c r="D353" s="3"/>
      <c r="E353" s="46" t="s">
        <v>323</v>
      </c>
      <c r="F353" s="84">
        <f>F354+F360+F357</f>
        <v>23637.6</v>
      </c>
      <c r="G353" s="84">
        <f>G354+G360+G357</f>
        <v>0</v>
      </c>
      <c r="H353" s="84">
        <f>H354+H360+H357</f>
        <v>24900.6</v>
      </c>
      <c r="I353" s="84">
        <f>I354+I360+I357</f>
        <v>21642.711</v>
      </c>
      <c r="J353" s="78">
        <f t="shared" si="29"/>
        <v>86.91642370063373</v>
      </c>
    </row>
    <row r="354" spans="1:10" ht="123" customHeight="1">
      <c r="A354" s="23">
        <v>346</v>
      </c>
      <c r="B354" s="2">
        <v>1003</v>
      </c>
      <c r="C354" s="3" t="s">
        <v>210</v>
      </c>
      <c r="D354" s="5"/>
      <c r="E354" s="46" t="s">
        <v>212</v>
      </c>
      <c r="F354" s="77">
        <f>F356+F355</f>
        <v>2803</v>
      </c>
      <c r="G354" s="77">
        <f>G356+G355</f>
        <v>0</v>
      </c>
      <c r="H354" s="77">
        <f>H356+H355</f>
        <v>2803</v>
      </c>
      <c r="I354" s="77">
        <f>I356+I355</f>
        <v>2793.2</v>
      </c>
      <c r="J354" s="78">
        <f t="shared" si="29"/>
        <v>99.6503745986443</v>
      </c>
    </row>
    <row r="355" spans="1:10" ht="38.25">
      <c r="A355" s="23">
        <v>347</v>
      </c>
      <c r="B355" s="4">
        <v>1003</v>
      </c>
      <c r="C355" s="5" t="s">
        <v>210</v>
      </c>
      <c r="D355" s="5" t="s">
        <v>72</v>
      </c>
      <c r="E355" s="61" t="s">
        <v>377</v>
      </c>
      <c r="F355" s="82">
        <v>10</v>
      </c>
      <c r="G355" s="79"/>
      <c r="H355" s="80">
        <v>41.9</v>
      </c>
      <c r="I355" s="80">
        <v>40.2</v>
      </c>
      <c r="J355" s="81">
        <f t="shared" si="29"/>
        <v>95.94272076372316</v>
      </c>
    </row>
    <row r="356" spans="1:10" ht="22.5" customHeight="1">
      <c r="A356" s="23">
        <v>348</v>
      </c>
      <c r="B356" s="4">
        <v>1003</v>
      </c>
      <c r="C356" s="5" t="s">
        <v>210</v>
      </c>
      <c r="D356" s="5" t="s">
        <v>46</v>
      </c>
      <c r="E356" s="49" t="s">
        <v>47</v>
      </c>
      <c r="F356" s="85">
        <v>2793</v>
      </c>
      <c r="G356" s="79"/>
      <c r="H356" s="80">
        <v>2761.1</v>
      </c>
      <c r="I356" s="80">
        <v>2753</v>
      </c>
      <c r="J356" s="81">
        <f t="shared" si="29"/>
        <v>99.70663865850568</v>
      </c>
    </row>
    <row r="357" spans="1:10" ht="128.25" customHeight="1">
      <c r="A357" s="23">
        <v>349</v>
      </c>
      <c r="B357" s="2">
        <v>1003</v>
      </c>
      <c r="C357" s="31" t="s">
        <v>214</v>
      </c>
      <c r="D357" s="5"/>
      <c r="E357" s="46" t="s">
        <v>213</v>
      </c>
      <c r="F357" s="77">
        <f>F359+F358</f>
        <v>6148.6</v>
      </c>
      <c r="G357" s="77">
        <f>G359+G358</f>
        <v>0</v>
      </c>
      <c r="H357" s="77">
        <f>H359+H358</f>
        <v>6148.6</v>
      </c>
      <c r="I357" s="77">
        <f>I359+I358</f>
        <v>2942.6659999999997</v>
      </c>
      <c r="J357" s="78">
        <f t="shared" si="29"/>
        <v>47.85912240184757</v>
      </c>
    </row>
    <row r="358" spans="1:10" ht="27" customHeight="1">
      <c r="A358" s="23">
        <v>350</v>
      </c>
      <c r="B358" s="4">
        <v>1003</v>
      </c>
      <c r="C358" s="5" t="s">
        <v>214</v>
      </c>
      <c r="D358" s="5" t="s">
        <v>72</v>
      </c>
      <c r="E358" s="61" t="s">
        <v>377</v>
      </c>
      <c r="F358" s="82">
        <v>85</v>
      </c>
      <c r="G358" s="76"/>
      <c r="H358" s="80">
        <v>85</v>
      </c>
      <c r="I358" s="80">
        <v>34.1</v>
      </c>
      <c r="J358" s="81">
        <f t="shared" si="29"/>
        <v>40.11764705882353</v>
      </c>
    </row>
    <row r="359" spans="1:10" s="18" customFormat="1" ht="16.5" customHeight="1">
      <c r="A359" s="23">
        <v>351</v>
      </c>
      <c r="B359" s="4">
        <v>1003</v>
      </c>
      <c r="C359" s="5" t="s">
        <v>214</v>
      </c>
      <c r="D359" s="5" t="s">
        <v>46</v>
      </c>
      <c r="E359" s="49" t="s">
        <v>47</v>
      </c>
      <c r="F359" s="85">
        <v>6063.6</v>
      </c>
      <c r="G359" s="77"/>
      <c r="H359" s="80">
        <v>6063.6</v>
      </c>
      <c r="I359" s="80">
        <v>2908.566</v>
      </c>
      <c r="J359" s="81">
        <f t="shared" si="29"/>
        <v>47.96764298436572</v>
      </c>
    </row>
    <row r="360" spans="1:10" ht="135" customHeight="1">
      <c r="A360" s="23">
        <v>352</v>
      </c>
      <c r="B360" s="2">
        <v>1003</v>
      </c>
      <c r="C360" s="3" t="s">
        <v>216</v>
      </c>
      <c r="D360" s="5"/>
      <c r="E360" s="46" t="s">
        <v>215</v>
      </c>
      <c r="F360" s="84">
        <f>F362+F361</f>
        <v>14686</v>
      </c>
      <c r="G360" s="84">
        <f>G362+G361</f>
        <v>0</v>
      </c>
      <c r="H360" s="84">
        <f>H362+H361</f>
        <v>15949</v>
      </c>
      <c r="I360" s="84">
        <f>I362+I361</f>
        <v>15906.845</v>
      </c>
      <c r="J360" s="78">
        <f t="shared" si="29"/>
        <v>99.73568875791585</v>
      </c>
    </row>
    <row r="361" spans="1:10" ht="38.25">
      <c r="A361" s="23">
        <v>353</v>
      </c>
      <c r="B361" s="4">
        <v>1003</v>
      </c>
      <c r="C361" s="5" t="s">
        <v>216</v>
      </c>
      <c r="D361" s="5" t="s">
        <v>72</v>
      </c>
      <c r="E361" s="61" t="s">
        <v>377</v>
      </c>
      <c r="F361" s="85">
        <v>203</v>
      </c>
      <c r="G361" s="79"/>
      <c r="H361" s="80">
        <v>203</v>
      </c>
      <c r="I361" s="80">
        <v>201.4</v>
      </c>
      <c r="J361" s="81">
        <f t="shared" si="29"/>
        <v>99.21182266009852</v>
      </c>
    </row>
    <row r="362" spans="1:10" ht="12.75">
      <c r="A362" s="23">
        <v>354</v>
      </c>
      <c r="B362" s="4">
        <v>1003</v>
      </c>
      <c r="C362" s="5" t="s">
        <v>216</v>
      </c>
      <c r="D362" s="5" t="s">
        <v>46</v>
      </c>
      <c r="E362" s="49" t="s">
        <v>47</v>
      </c>
      <c r="F362" s="85">
        <v>14483</v>
      </c>
      <c r="G362" s="79"/>
      <c r="H362" s="80">
        <f>14483+1263</f>
        <v>15746</v>
      </c>
      <c r="I362" s="80">
        <v>15705.445</v>
      </c>
      <c r="J362" s="81">
        <f t="shared" si="29"/>
        <v>99.74244252508574</v>
      </c>
    </row>
    <row r="363" spans="1:10" ht="25.5">
      <c r="A363" s="23">
        <v>355</v>
      </c>
      <c r="B363" s="2">
        <v>1003</v>
      </c>
      <c r="C363" s="41" t="s">
        <v>76</v>
      </c>
      <c r="D363" s="24"/>
      <c r="E363" s="46" t="s">
        <v>389</v>
      </c>
      <c r="F363" s="91">
        <f>F364+F368</f>
        <v>532.8</v>
      </c>
      <c r="G363" s="91">
        <f>G364+G371+G368</f>
        <v>0</v>
      </c>
      <c r="H363" s="91">
        <f>H364+H368</f>
        <v>143.9</v>
      </c>
      <c r="I363" s="91">
        <f>I364+I368</f>
        <v>143.9</v>
      </c>
      <c r="J363" s="78">
        <f t="shared" si="29"/>
        <v>100</v>
      </c>
    </row>
    <row r="364" spans="1:10" ht="38.25">
      <c r="A364" s="23">
        <v>356</v>
      </c>
      <c r="B364" s="2">
        <v>1003</v>
      </c>
      <c r="C364" s="41" t="s">
        <v>303</v>
      </c>
      <c r="D364" s="5"/>
      <c r="E364" s="46" t="s">
        <v>270</v>
      </c>
      <c r="F364" s="91">
        <f>F365</f>
        <v>144</v>
      </c>
      <c r="G364" s="91">
        <f>G365</f>
        <v>0</v>
      </c>
      <c r="H364" s="91">
        <f>H365</f>
        <v>143.9</v>
      </c>
      <c r="I364" s="91">
        <f>I365</f>
        <v>143.9</v>
      </c>
      <c r="J364" s="78">
        <f t="shared" si="29"/>
        <v>100</v>
      </c>
    </row>
    <row r="365" spans="1:10" ht="27" customHeight="1">
      <c r="A365" s="23">
        <v>357</v>
      </c>
      <c r="B365" s="2">
        <v>1003</v>
      </c>
      <c r="C365" s="56" t="s">
        <v>304</v>
      </c>
      <c r="D365" s="5"/>
      <c r="E365" s="46" t="s">
        <v>271</v>
      </c>
      <c r="F365" s="91">
        <f>F366+F367</f>
        <v>144</v>
      </c>
      <c r="G365" s="91">
        <f>G366+G367</f>
        <v>0</v>
      </c>
      <c r="H365" s="91">
        <f>H366+H367</f>
        <v>143.9</v>
      </c>
      <c r="I365" s="91">
        <f>I366+I367</f>
        <v>143.9</v>
      </c>
      <c r="J365" s="78">
        <f t="shared" si="29"/>
        <v>100</v>
      </c>
    </row>
    <row r="366" spans="1:10" ht="12.75">
      <c r="A366" s="23">
        <v>358</v>
      </c>
      <c r="B366" s="4">
        <v>1003</v>
      </c>
      <c r="C366" s="58" t="s">
        <v>304</v>
      </c>
      <c r="D366" s="11" t="s">
        <v>46</v>
      </c>
      <c r="E366" s="49" t="s">
        <v>47</v>
      </c>
      <c r="F366" s="82">
        <v>7.2</v>
      </c>
      <c r="G366" s="79"/>
      <c r="H366" s="80">
        <v>59.7</v>
      </c>
      <c r="I366" s="80">
        <v>59.7</v>
      </c>
      <c r="J366" s="81">
        <f t="shared" si="29"/>
        <v>100</v>
      </c>
    </row>
    <row r="367" spans="1:10" ht="26.25" customHeight="1">
      <c r="A367" s="23">
        <v>359</v>
      </c>
      <c r="B367" s="4">
        <v>1003</v>
      </c>
      <c r="C367" s="58" t="s">
        <v>304</v>
      </c>
      <c r="D367" s="5" t="s">
        <v>72</v>
      </c>
      <c r="E367" s="61" t="s">
        <v>377</v>
      </c>
      <c r="F367" s="82">
        <v>136.8</v>
      </c>
      <c r="G367" s="79"/>
      <c r="H367" s="80">
        <v>84.2</v>
      </c>
      <c r="I367" s="80">
        <v>84.2</v>
      </c>
      <c r="J367" s="81">
        <f t="shared" si="29"/>
        <v>100</v>
      </c>
    </row>
    <row r="368" spans="1:10" ht="25.5">
      <c r="A368" s="23">
        <v>360</v>
      </c>
      <c r="B368" s="2">
        <v>1003</v>
      </c>
      <c r="C368" s="56" t="s">
        <v>305</v>
      </c>
      <c r="D368" s="5"/>
      <c r="E368" s="46" t="s">
        <v>322</v>
      </c>
      <c r="F368" s="77">
        <f>F369</f>
        <v>388.8</v>
      </c>
      <c r="G368" s="77">
        <f aca="true" t="shared" si="34" ref="G368:I369">G369</f>
        <v>0</v>
      </c>
      <c r="H368" s="77">
        <f t="shared" si="34"/>
        <v>0</v>
      </c>
      <c r="I368" s="77">
        <f t="shared" si="34"/>
        <v>0</v>
      </c>
      <c r="J368" s="78">
        <v>0</v>
      </c>
    </row>
    <row r="369" spans="1:10" ht="42" customHeight="1">
      <c r="A369" s="23">
        <v>361</v>
      </c>
      <c r="B369" s="2">
        <v>1003</v>
      </c>
      <c r="C369" s="56" t="s">
        <v>306</v>
      </c>
      <c r="D369" s="5"/>
      <c r="E369" s="46" t="s">
        <v>319</v>
      </c>
      <c r="F369" s="77">
        <f>F370</f>
        <v>388.8</v>
      </c>
      <c r="G369" s="77">
        <f t="shared" si="34"/>
        <v>0</v>
      </c>
      <c r="H369" s="77">
        <f t="shared" si="34"/>
        <v>0</v>
      </c>
      <c r="I369" s="77">
        <f t="shared" si="34"/>
        <v>0</v>
      </c>
      <c r="J369" s="78">
        <v>0</v>
      </c>
    </row>
    <row r="370" spans="1:12" ht="26.25" customHeight="1">
      <c r="A370" s="23">
        <v>362</v>
      </c>
      <c r="B370" s="4">
        <v>1003</v>
      </c>
      <c r="C370" s="58" t="s">
        <v>306</v>
      </c>
      <c r="D370" s="5" t="s">
        <v>48</v>
      </c>
      <c r="E370" s="53" t="s">
        <v>382</v>
      </c>
      <c r="F370" s="82">
        <v>388.8</v>
      </c>
      <c r="G370" s="79"/>
      <c r="H370" s="80">
        <v>0</v>
      </c>
      <c r="I370" s="80">
        <v>0</v>
      </c>
      <c r="J370" s="81">
        <v>0</v>
      </c>
      <c r="K370" s="96">
        <v>322</v>
      </c>
      <c r="L370" s="96" t="s">
        <v>378</v>
      </c>
    </row>
    <row r="371" spans="1:10" ht="84" customHeight="1">
      <c r="A371" s="23">
        <v>363</v>
      </c>
      <c r="B371" s="42">
        <v>1003</v>
      </c>
      <c r="C371" s="56" t="s">
        <v>243</v>
      </c>
      <c r="D371" s="56"/>
      <c r="E371" s="68" t="s">
        <v>320</v>
      </c>
      <c r="F371" s="77">
        <f>F372</f>
        <v>20</v>
      </c>
      <c r="G371" s="77">
        <f>G372</f>
        <v>0</v>
      </c>
      <c r="H371" s="77">
        <f>H372</f>
        <v>20</v>
      </c>
      <c r="I371" s="77">
        <f>I372</f>
        <v>13.3</v>
      </c>
      <c r="J371" s="78">
        <f t="shared" si="29"/>
        <v>66.5</v>
      </c>
    </row>
    <row r="372" spans="1:10" ht="43.5" customHeight="1">
      <c r="A372" s="23">
        <v>364</v>
      </c>
      <c r="B372" s="43">
        <v>1003</v>
      </c>
      <c r="C372" s="58" t="s">
        <v>243</v>
      </c>
      <c r="D372" s="58" t="s">
        <v>53</v>
      </c>
      <c r="E372" s="49" t="s">
        <v>386</v>
      </c>
      <c r="F372" s="82">
        <v>20</v>
      </c>
      <c r="G372" s="79"/>
      <c r="H372" s="80">
        <v>20</v>
      </c>
      <c r="I372" s="80">
        <v>13.3</v>
      </c>
      <c r="J372" s="81">
        <f t="shared" si="29"/>
        <v>66.5</v>
      </c>
    </row>
    <row r="373" spans="1:10" s="18" customFormat="1" ht="12.75">
      <c r="A373" s="23">
        <v>365</v>
      </c>
      <c r="B373" s="2">
        <v>1006</v>
      </c>
      <c r="C373" s="11"/>
      <c r="D373" s="9"/>
      <c r="E373" s="46" t="s">
        <v>41</v>
      </c>
      <c r="F373" s="77">
        <f>F374</f>
        <v>2386.4</v>
      </c>
      <c r="G373" s="77" t="e">
        <f aca="true" t="shared" si="35" ref="G373:I374">G374</f>
        <v>#REF!</v>
      </c>
      <c r="H373" s="77">
        <f t="shared" si="35"/>
        <v>2386.4</v>
      </c>
      <c r="I373" s="77">
        <f t="shared" si="35"/>
        <v>1711.3500000000001</v>
      </c>
      <c r="J373" s="78">
        <f t="shared" si="29"/>
        <v>71.71262152195777</v>
      </c>
    </row>
    <row r="374" spans="1:10" ht="25.5">
      <c r="A374" s="23">
        <v>366</v>
      </c>
      <c r="B374" s="2">
        <v>1006</v>
      </c>
      <c r="C374" s="3" t="s">
        <v>76</v>
      </c>
      <c r="D374" s="3"/>
      <c r="E374" s="46" t="s">
        <v>389</v>
      </c>
      <c r="F374" s="77">
        <f>F375</f>
        <v>2386.4</v>
      </c>
      <c r="G374" s="77" t="e">
        <f t="shared" si="35"/>
        <v>#REF!</v>
      </c>
      <c r="H374" s="77">
        <f t="shared" si="35"/>
        <v>2386.4</v>
      </c>
      <c r="I374" s="77">
        <f t="shared" si="35"/>
        <v>1711.3500000000001</v>
      </c>
      <c r="J374" s="78">
        <f t="shared" si="29"/>
        <v>71.71262152195777</v>
      </c>
    </row>
    <row r="375" spans="1:10" ht="32.25" customHeight="1">
      <c r="A375" s="23">
        <v>367</v>
      </c>
      <c r="B375" s="2">
        <v>1006</v>
      </c>
      <c r="C375" s="3" t="s">
        <v>211</v>
      </c>
      <c r="D375" s="3"/>
      <c r="E375" s="46" t="s">
        <v>323</v>
      </c>
      <c r="F375" s="77">
        <f>F376+F379</f>
        <v>2386.4</v>
      </c>
      <c r="G375" s="77" t="e">
        <f>G376+G379</f>
        <v>#REF!</v>
      </c>
      <c r="H375" s="77">
        <f>H376+H379</f>
        <v>2386.4</v>
      </c>
      <c r="I375" s="77">
        <f>I376+I379</f>
        <v>1711.3500000000001</v>
      </c>
      <c r="J375" s="78">
        <f t="shared" si="29"/>
        <v>71.71262152195777</v>
      </c>
    </row>
    <row r="376" spans="1:10" ht="12.75" customHeight="1">
      <c r="A376" s="23">
        <v>368</v>
      </c>
      <c r="B376" s="2">
        <v>1006</v>
      </c>
      <c r="C376" s="31" t="s">
        <v>214</v>
      </c>
      <c r="D376" s="3"/>
      <c r="E376" s="46" t="s">
        <v>217</v>
      </c>
      <c r="F376" s="77">
        <f>F377+F378</f>
        <v>685.4</v>
      </c>
      <c r="G376" s="77" t="e">
        <f>G377+G378</f>
        <v>#REF!</v>
      </c>
      <c r="H376" s="77">
        <f>H377+H378</f>
        <v>685.4</v>
      </c>
      <c r="I376" s="77">
        <f>I377+I378</f>
        <v>331.99</v>
      </c>
      <c r="J376" s="78">
        <f t="shared" si="29"/>
        <v>48.43740881237234</v>
      </c>
    </row>
    <row r="377" spans="1:10" ht="14.25" customHeight="1">
      <c r="A377" s="23">
        <v>369</v>
      </c>
      <c r="B377" s="4">
        <v>1006</v>
      </c>
      <c r="C377" s="45" t="s">
        <v>214</v>
      </c>
      <c r="D377" s="5" t="s">
        <v>50</v>
      </c>
      <c r="E377" s="49" t="s">
        <v>387</v>
      </c>
      <c r="F377" s="82">
        <v>270.4</v>
      </c>
      <c r="G377" s="77" t="e">
        <f>G378</f>
        <v>#REF!</v>
      </c>
      <c r="H377" s="80">
        <v>270.4</v>
      </c>
      <c r="I377" s="80">
        <v>179.8</v>
      </c>
      <c r="J377" s="81">
        <f aca="true" t="shared" si="36" ref="J377:J413">I377/H377*100</f>
        <v>66.4940828402367</v>
      </c>
    </row>
    <row r="378" spans="1:10" ht="27" customHeight="1">
      <c r="A378" s="23">
        <v>370</v>
      </c>
      <c r="B378" s="4">
        <v>1006</v>
      </c>
      <c r="C378" s="45" t="s">
        <v>214</v>
      </c>
      <c r="D378" s="5" t="s">
        <v>72</v>
      </c>
      <c r="E378" s="61" t="s">
        <v>377</v>
      </c>
      <c r="F378" s="82">
        <v>415</v>
      </c>
      <c r="G378" s="77" t="e">
        <f>#REF!</f>
        <v>#REF!</v>
      </c>
      <c r="H378" s="80">
        <v>415</v>
      </c>
      <c r="I378" s="80">
        <v>152.19</v>
      </c>
      <c r="J378" s="81">
        <f t="shared" si="36"/>
        <v>36.672289156626505</v>
      </c>
    </row>
    <row r="379" spans="1:10" ht="54" customHeight="1">
      <c r="A379" s="23">
        <v>371</v>
      </c>
      <c r="B379" s="2">
        <v>1006</v>
      </c>
      <c r="C379" s="3" t="s">
        <v>216</v>
      </c>
      <c r="D379" s="3"/>
      <c r="E379" s="46" t="s">
        <v>218</v>
      </c>
      <c r="F379" s="84">
        <f>F380+F381</f>
        <v>1701</v>
      </c>
      <c r="G379" s="84" t="e">
        <f>G380+G381</f>
        <v>#REF!</v>
      </c>
      <c r="H379" s="84">
        <f>H380+H381</f>
        <v>1701</v>
      </c>
      <c r="I379" s="84">
        <f>I380+I381</f>
        <v>1379.3600000000001</v>
      </c>
      <c r="J379" s="78">
        <f t="shared" si="36"/>
        <v>81.09112286890065</v>
      </c>
    </row>
    <row r="380" spans="1:10" ht="17.25" customHeight="1">
      <c r="A380" s="23">
        <v>372</v>
      </c>
      <c r="B380" s="4">
        <v>1006</v>
      </c>
      <c r="C380" s="5" t="s">
        <v>216</v>
      </c>
      <c r="D380" s="5" t="s">
        <v>50</v>
      </c>
      <c r="E380" s="49" t="s">
        <v>387</v>
      </c>
      <c r="F380" s="92">
        <v>890</v>
      </c>
      <c r="G380" s="77"/>
      <c r="H380" s="80">
        <v>890</v>
      </c>
      <c r="I380" s="80">
        <v>804.876</v>
      </c>
      <c r="J380" s="81">
        <f t="shared" si="36"/>
        <v>90.43550561797753</v>
      </c>
    </row>
    <row r="381" spans="1:10" ht="25.5" customHeight="1">
      <c r="A381" s="23">
        <v>373</v>
      </c>
      <c r="B381" s="4">
        <v>1006</v>
      </c>
      <c r="C381" s="5" t="s">
        <v>216</v>
      </c>
      <c r="D381" s="5" t="s">
        <v>72</v>
      </c>
      <c r="E381" s="61" t="s">
        <v>377</v>
      </c>
      <c r="F381" s="79">
        <v>811</v>
      </c>
      <c r="G381" s="77" t="e">
        <f>G382+#REF!+#REF!+G390+#REF!+#REF!+#REF!</f>
        <v>#REF!</v>
      </c>
      <c r="H381" s="80">
        <v>811</v>
      </c>
      <c r="I381" s="80">
        <v>574.484</v>
      </c>
      <c r="J381" s="81">
        <f t="shared" si="36"/>
        <v>70.83649815043157</v>
      </c>
    </row>
    <row r="382" spans="1:10" ht="21.75" customHeight="1">
      <c r="A382" s="23">
        <v>374</v>
      </c>
      <c r="B382" s="2">
        <v>1100</v>
      </c>
      <c r="C382" s="9"/>
      <c r="D382" s="9"/>
      <c r="E382" s="50" t="s">
        <v>36</v>
      </c>
      <c r="F382" s="77">
        <f>F384</f>
        <v>4307.3</v>
      </c>
      <c r="G382" s="77">
        <f>G384</f>
        <v>0</v>
      </c>
      <c r="H382" s="77">
        <f>H384</f>
        <v>5336.070000000001</v>
      </c>
      <c r="I382" s="77">
        <f>I384</f>
        <v>4886.125000000001</v>
      </c>
      <c r="J382" s="78">
        <f t="shared" si="36"/>
        <v>91.56785799286742</v>
      </c>
    </row>
    <row r="383" spans="1:10" ht="21.75" customHeight="1">
      <c r="A383" s="23">
        <v>375</v>
      </c>
      <c r="B383" s="2">
        <v>1102</v>
      </c>
      <c r="C383" s="9"/>
      <c r="D383" s="9"/>
      <c r="E383" s="50" t="s">
        <v>379</v>
      </c>
      <c r="F383" s="77">
        <f>SUM(F384)</f>
        <v>4307.3</v>
      </c>
      <c r="G383" s="77"/>
      <c r="H383" s="77">
        <f>SUM(H384)</f>
        <v>5336.070000000001</v>
      </c>
      <c r="I383" s="77">
        <f>SUM(I384)</f>
        <v>4886.125000000001</v>
      </c>
      <c r="J383" s="78">
        <f t="shared" si="36"/>
        <v>91.56785799286742</v>
      </c>
    </row>
    <row r="384" spans="1:10" ht="25.5" customHeight="1">
      <c r="A384" s="23">
        <v>376</v>
      </c>
      <c r="B384" s="2">
        <v>1102</v>
      </c>
      <c r="C384" s="3" t="s">
        <v>76</v>
      </c>
      <c r="D384" s="3"/>
      <c r="E384" s="46" t="s">
        <v>389</v>
      </c>
      <c r="F384" s="77">
        <f>F385</f>
        <v>4307.3</v>
      </c>
      <c r="G384" s="77">
        <f>G385</f>
        <v>0</v>
      </c>
      <c r="H384" s="77">
        <f>H385</f>
        <v>5336.070000000001</v>
      </c>
      <c r="I384" s="77">
        <f>I385</f>
        <v>4886.125000000001</v>
      </c>
      <c r="J384" s="78">
        <f t="shared" si="36"/>
        <v>91.56785799286742</v>
      </c>
    </row>
    <row r="385" spans="1:10" ht="42.75" customHeight="1">
      <c r="A385" s="23">
        <v>377</v>
      </c>
      <c r="B385" s="2">
        <v>1102</v>
      </c>
      <c r="C385" s="3" t="s">
        <v>341</v>
      </c>
      <c r="D385" s="3"/>
      <c r="E385" s="52" t="s">
        <v>195</v>
      </c>
      <c r="F385" s="77">
        <f>F388+F392+F386+F395</f>
        <v>4307.3</v>
      </c>
      <c r="G385" s="77">
        <f>G388+G392+G386+G395</f>
        <v>0</v>
      </c>
      <c r="H385" s="77">
        <f>H388+H392+H386+H395</f>
        <v>5336.070000000001</v>
      </c>
      <c r="I385" s="77">
        <f>I388+I392+I386+I395</f>
        <v>4886.125000000001</v>
      </c>
      <c r="J385" s="78">
        <f t="shared" si="36"/>
        <v>91.56785799286742</v>
      </c>
    </row>
    <row r="386" spans="1:10" ht="28.5" customHeight="1">
      <c r="A386" s="23">
        <v>378</v>
      </c>
      <c r="B386" s="2">
        <v>1102</v>
      </c>
      <c r="C386" s="3" t="s">
        <v>317</v>
      </c>
      <c r="D386" s="3"/>
      <c r="E386" s="67" t="s">
        <v>318</v>
      </c>
      <c r="F386" s="77">
        <f>F387</f>
        <v>105</v>
      </c>
      <c r="G386" s="77">
        <f>G387</f>
        <v>0</v>
      </c>
      <c r="H386" s="77">
        <f>H387</f>
        <v>117</v>
      </c>
      <c r="I386" s="77">
        <f>I387</f>
        <v>112.63</v>
      </c>
      <c r="J386" s="78">
        <f t="shared" si="36"/>
        <v>96.26495726495726</v>
      </c>
    </row>
    <row r="387" spans="1:10" ht="35.25" customHeight="1">
      <c r="A387" s="23">
        <v>379</v>
      </c>
      <c r="B387" s="4">
        <v>1102</v>
      </c>
      <c r="C387" s="5" t="s">
        <v>317</v>
      </c>
      <c r="D387" s="5" t="s">
        <v>72</v>
      </c>
      <c r="E387" s="61" t="s">
        <v>377</v>
      </c>
      <c r="F387" s="82">
        <v>105</v>
      </c>
      <c r="G387" s="82"/>
      <c r="H387" s="80">
        <v>117</v>
      </c>
      <c r="I387" s="80">
        <v>112.63</v>
      </c>
      <c r="J387" s="81">
        <f t="shared" si="36"/>
        <v>96.26495726495726</v>
      </c>
    </row>
    <row r="388" spans="1:10" ht="30.75" customHeight="1">
      <c r="A388" s="23">
        <v>380</v>
      </c>
      <c r="B388" s="2">
        <v>1102</v>
      </c>
      <c r="C388" s="3" t="s">
        <v>222</v>
      </c>
      <c r="D388" s="3"/>
      <c r="E388" s="46" t="s">
        <v>221</v>
      </c>
      <c r="F388" s="77">
        <f>F389+F390+F391</f>
        <v>3889.3</v>
      </c>
      <c r="G388" s="77">
        <f>G389+G390+G391</f>
        <v>0</v>
      </c>
      <c r="H388" s="77">
        <f>H389+H390+H391</f>
        <v>4453.5</v>
      </c>
      <c r="I388" s="77">
        <f>I389+I390+I391</f>
        <v>4099.38</v>
      </c>
      <c r="J388" s="78">
        <f t="shared" si="36"/>
        <v>92.0485011788481</v>
      </c>
    </row>
    <row r="389" spans="1:10" ht="24" customHeight="1">
      <c r="A389" s="23">
        <v>381</v>
      </c>
      <c r="B389" s="4">
        <v>1102</v>
      </c>
      <c r="C389" s="5" t="s">
        <v>222</v>
      </c>
      <c r="D389" s="5" t="s">
        <v>44</v>
      </c>
      <c r="E389" s="49" t="s">
        <v>90</v>
      </c>
      <c r="F389" s="93">
        <v>3294.3</v>
      </c>
      <c r="G389" s="79"/>
      <c r="H389" s="80">
        <v>3440.9</v>
      </c>
      <c r="I389" s="80">
        <v>3440.1</v>
      </c>
      <c r="J389" s="81">
        <f t="shared" si="36"/>
        <v>99.97675026882501</v>
      </c>
    </row>
    <row r="390" spans="1:10" ht="27.75" customHeight="1">
      <c r="A390" s="23">
        <v>382</v>
      </c>
      <c r="B390" s="4">
        <v>1102</v>
      </c>
      <c r="C390" s="5" t="s">
        <v>222</v>
      </c>
      <c r="D390" s="5" t="s">
        <v>72</v>
      </c>
      <c r="E390" s="49" t="s">
        <v>219</v>
      </c>
      <c r="F390" s="93">
        <v>595</v>
      </c>
      <c r="G390" s="84">
        <f>G393</f>
        <v>0</v>
      </c>
      <c r="H390" s="80">
        <v>1002.7</v>
      </c>
      <c r="I390" s="80">
        <v>649.4</v>
      </c>
      <c r="J390" s="81">
        <f t="shared" si="36"/>
        <v>64.76513413782786</v>
      </c>
    </row>
    <row r="391" spans="1:10" ht="19.5" customHeight="1">
      <c r="A391" s="23">
        <v>383</v>
      </c>
      <c r="B391" s="4">
        <v>1102</v>
      </c>
      <c r="C391" s="5" t="s">
        <v>222</v>
      </c>
      <c r="D391" s="5" t="s">
        <v>330</v>
      </c>
      <c r="E391" s="47" t="s">
        <v>331</v>
      </c>
      <c r="F391" s="93">
        <v>0</v>
      </c>
      <c r="G391" s="84"/>
      <c r="H391" s="80">
        <v>9.9</v>
      </c>
      <c r="I391" s="80">
        <v>9.88</v>
      </c>
      <c r="J391" s="81">
        <f t="shared" si="36"/>
        <v>99.7979797979798</v>
      </c>
    </row>
    <row r="392" spans="1:10" ht="27.75" customHeight="1">
      <c r="A392" s="23">
        <v>384</v>
      </c>
      <c r="B392" s="2">
        <v>1102</v>
      </c>
      <c r="C392" s="3" t="s">
        <v>224</v>
      </c>
      <c r="D392" s="3"/>
      <c r="E392" s="46" t="s">
        <v>223</v>
      </c>
      <c r="F392" s="91">
        <f>F393</f>
        <v>313</v>
      </c>
      <c r="G392" s="91">
        <f aca="true" t="shared" si="37" ref="G392:I393">G393</f>
        <v>0</v>
      </c>
      <c r="H392" s="91">
        <f t="shared" si="37"/>
        <v>224.77</v>
      </c>
      <c r="I392" s="91">
        <f t="shared" si="37"/>
        <v>224.77</v>
      </c>
      <c r="J392" s="78">
        <f t="shared" si="36"/>
        <v>100</v>
      </c>
    </row>
    <row r="393" spans="1:10" ht="12.75" customHeight="1">
      <c r="A393" s="23">
        <v>385</v>
      </c>
      <c r="B393" s="2">
        <v>1102</v>
      </c>
      <c r="C393" s="3" t="s">
        <v>225</v>
      </c>
      <c r="D393" s="5"/>
      <c r="E393" s="46" t="s">
        <v>226</v>
      </c>
      <c r="F393" s="91">
        <f>F394</f>
        <v>313</v>
      </c>
      <c r="G393" s="91">
        <f t="shared" si="37"/>
        <v>0</v>
      </c>
      <c r="H393" s="91">
        <f t="shared" si="37"/>
        <v>224.77</v>
      </c>
      <c r="I393" s="91">
        <f t="shared" si="37"/>
        <v>224.77</v>
      </c>
      <c r="J393" s="78">
        <f t="shared" si="36"/>
        <v>100</v>
      </c>
    </row>
    <row r="394" spans="1:10" ht="30.75" customHeight="1">
      <c r="A394" s="23">
        <v>386</v>
      </c>
      <c r="B394" s="4">
        <v>1102</v>
      </c>
      <c r="C394" s="5" t="s">
        <v>225</v>
      </c>
      <c r="D394" s="5" t="s">
        <v>72</v>
      </c>
      <c r="E394" s="49" t="s">
        <v>219</v>
      </c>
      <c r="F394" s="93">
        <v>313</v>
      </c>
      <c r="G394" s="79"/>
      <c r="H394" s="80">
        <v>224.77</v>
      </c>
      <c r="I394" s="80">
        <v>224.77</v>
      </c>
      <c r="J394" s="81">
        <f t="shared" si="36"/>
        <v>100</v>
      </c>
    </row>
    <row r="395" spans="1:10" ht="19.5" customHeight="1">
      <c r="A395" s="23">
        <v>387</v>
      </c>
      <c r="B395" s="2">
        <v>1102</v>
      </c>
      <c r="C395" s="3" t="s">
        <v>339</v>
      </c>
      <c r="D395" s="5"/>
      <c r="E395" s="66" t="s">
        <v>340</v>
      </c>
      <c r="F395" s="91">
        <f>F396</f>
        <v>0</v>
      </c>
      <c r="G395" s="91">
        <f>G396</f>
        <v>0</v>
      </c>
      <c r="H395" s="91">
        <f>SUM(H396:H397)</f>
        <v>540.8</v>
      </c>
      <c r="I395" s="91">
        <f>SUM(I396:I397)</f>
        <v>449.345</v>
      </c>
      <c r="J395" s="78">
        <f t="shared" si="36"/>
        <v>83.08894230769232</v>
      </c>
    </row>
    <row r="396" spans="1:10" ht="21" customHeight="1">
      <c r="A396" s="23">
        <v>388</v>
      </c>
      <c r="B396" s="4">
        <v>1102</v>
      </c>
      <c r="C396" s="5" t="s">
        <v>339</v>
      </c>
      <c r="D396" s="5" t="s">
        <v>55</v>
      </c>
      <c r="E396" s="49" t="s">
        <v>91</v>
      </c>
      <c r="F396" s="93">
        <v>0</v>
      </c>
      <c r="G396" s="79"/>
      <c r="H396" s="80">
        <v>99.9</v>
      </c>
      <c r="I396" s="80">
        <v>99.9</v>
      </c>
      <c r="J396" s="81">
        <f t="shared" si="36"/>
        <v>100</v>
      </c>
    </row>
    <row r="397" spans="1:10" ht="30" customHeight="1">
      <c r="A397" s="23">
        <v>389</v>
      </c>
      <c r="B397" s="4">
        <v>1102</v>
      </c>
      <c r="C397" s="5" t="s">
        <v>339</v>
      </c>
      <c r="D397" s="5" t="s">
        <v>72</v>
      </c>
      <c r="E397" s="49" t="s">
        <v>219</v>
      </c>
      <c r="F397" s="93">
        <v>0</v>
      </c>
      <c r="G397" s="79"/>
      <c r="H397" s="80">
        <v>440.9</v>
      </c>
      <c r="I397" s="80">
        <v>349.445</v>
      </c>
      <c r="J397" s="81">
        <f>I397/H397*100</f>
        <v>79.25720117940577</v>
      </c>
    </row>
    <row r="398" spans="1:10" s="17" customFormat="1" ht="15.75">
      <c r="A398" s="23">
        <v>390</v>
      </c>
      <c r="B398" s="2">
        <v>1200</v>
      </c>
      <c r="C398" s="3"/>
      <c r="D398" s="3"/>
      <c r="E398" s="50" t="s">
        <v>57</v>
      </c>
      <c r="F398" s="91">
        <f>F400</f>
        <v>370</v>
      </c>
      <c r="G398" s="91">
        <f>G400</f>
        <v>0</v>
      </c>
      <c r="H398" s="91">
        <f>H400</f>
        <v>373</v>
      </c>
      <c r="I398" s="91">
        <f>I400</f>
        <v>331.6</v>
      </c>
      <c r="J398" s="78">
        <f t="shared" si="36"/>
        <v>88.90080428954424</v>
      </c>
    </row>
    <row r="399" spans="1:10" s="17" customFormat="1" ht="15.75">
      <c r="A399" s="23">
        <v>391</v>
      </c>
      <c r="B399" s="2">
        <v>1202</v>
      </c>
      <c r="C399" s="3"/>
      <c r="D399" s="3"/>
      <c r="E399" s="50" t="s">
        <v>383</v>
      </c>
      <c r="F399" s="91">
        <f>SUM(F400)</f>
        <v>370</v>
      </c>
      <c r="G399" s="91"/>
      <c r="H399" s="91">
        <f>SUM(H400)</f>
        <v>373</v>
      </c>
      <c r="I399" s="91">
        <f>SUM(I400)</f>
        <v>331.6</v>
      </c>
      <c r="J399" s="78">
        <f t="shared" si="36"/>
        <v>88.90080428954424</v>
      </c>
    </row>
    <row r="400" spans="1:10" s="18" customFormat="1" ht="33.75" customHeight="1">
      <c r="A400" s="23">
        <v>392</v>
      </c>
      <c r="B400" s="2">
        <v>1202</v>
      </c>
      <c r="C400" s="3" t="s">
        <v>76</v>
      </c>
      <c r="D400" s="3"/>
      <c r="E400" s="46" t="s">
        <v>389</v>
      </c>
      <c r="F400" s="91">
        <f>F401+F404</f>
        <v>370</v>
      </c>
      <c r="G400" s="91">
        <f>G401+G404</f>
        <v>0</v>
      </c>
      <c r="H400" s="91">
        <f>H401+H404</f>
        <v>373</v>
      </c>
      <c r="I400" s="91">
        <f>I401+I404</f>
        <v>331.6</v>
      </c>
      <c r="J400" s="78">
        <f t="shared" si="36"/>
        <v>88.90080428954424</v>
      </c>
    </row>
    <row r="401" spans="1:10" s="17" customFormat="1" ht="12.75">
      <c r="A401" s="23">
        <v>393</v>
      </c>
      <c r="B401" s="2">
        <v>1202</v>
      </c>
      <c r="C401" s="3" t="s">
        <v>85</v>
      </c>
      <c r="D401" s="3"/>
      <c r="E401" s="46" t="s">
        <v>86</v>
      </c>
      <c r="F401" s="91">
        <f>F402</f>
        <v>230</v>
      </c>
      <c r="G401" s="91">
        <f aca="true" t="shared" si="38" ref="G401:I402">G402</f>
        <v>0</v>
      </c>
      <c r="H401" s="91">
        <f t="shared" si="38"/>
        <v>233</v>
      </c>
      <c r="I401" s="91">
        <f t="shared" si="38"/>
        <v>191.6</v>
      </c>
      <c r="J401" s="78">
        <f t="shared" si="36"/>
        <v>82.23175965665236</v>
      </c>
    </row>
    <row r="402" spans="1:10" s="18" customFormat="1" ht="25.5">
      <c r="A402" s="23">
        <v>394</v>
      </c>
      <c r="B402" s="2">
        <v>1202</v>
      </c>
      <c r="C402" s="3" t="s">
        <v>228</v>
      </c>
      <c r="D402" s="3"/>
      <c r="E402" s="46" t="s">
        <v>229</v>
      </c>
      <c r="F402" s="91">
        <f>F403</f>
        <v>230</v>
      </c>
      <c r="G402" s="91">
        <f t="shared" si="38"/>
        <v>0</v>
      </c>
      <c r="H402" s="91">
        <f t="shared" si="38"/>
        <v>233</v>
      </c>
      <c r="I402" s="91">
        <f t="shared" si="38"/>
        <v>191.6</v>
      </c>
      <c r="J402" s="78">
        <f t="shared" si="36"/>
        <v>82.23175965665236</v>
      </c>
    </row>
    <row r="403" spans="1:10" ht="38.25">
      <c r="A403" s="23">
        <v>395</v>
      </c>
      <c r="B403" s="4">
        <v>1202</v>
      </c>
      <c r="C403" s="5" t="s">
        <v>228</v>
      </c>
      <c r="D403" s="5" t="s">
        <v>53</v>
      </c>
      <c r="E403" s="49" t="s">
        <v>386</v>
      </c>
      <c r="F403" s="93">
        <v>230</v>
      </c>
      <c r="G403" s="79"/>
      <c r="H403" s="80">
        <v>233</v>
      </c>
      <c r="I403" s="80">
        <v>191.6</v>
      </c>
      <c r="J403" s="81">
        <f t="shared" si="36"/>
        <v>82.23175965665236</v>
      </c>
    </row>
    <row r="404" spans="1:10" ht="12.75">
      <c r="A404" s="23">
        <v>396</v>
      </c>
      <c r="B404" s="2">
        <v>1202</v>
      </c>
      <c r="C404" s="3" t="s">
        <v>63</v>
      </c>
      <c r="D404" s="5"/>
      <c r="E404" s="46" t="s">
        <v>62</v>
      </c>
      <c r="F404" s="91">
        <f>F405</f>
        <v>140</v>
      </c>
      <c r="G404" s="91">
        <f aca="true" t="shared" si="39" ref="G404:I405">G405</f>
        <v>0</v>
      </c>
      <c r="H404" s="91">
        <f t="shared" si="39"/>
        <v>140</v>
      </c>
      <c r="I404" s="91">
        <f t="shared" si="39"/>
        <v>140</v>
      </c>
      <c r="J404" s="78">
        <f t="shared" si="36"/>
        <v>100</v>
      </c>
    </row>
    <row r="405" spans="1:10" ht="25.5">
      <c r="A405" s="23">
        <v>397</v>
      </c>
      <c r="B405" s="2">
        <v>1202</v>
      </c>
      <c r="C405" s="3" t="s">
        <v>231</v>
      </c>
      <c r="D405" s="5"/>
      <c r="E405" s="46" t="s">
        <v>230</v>
      </c>
      <c r="F405" s="91">
        <f>F406</f>
        <v>140</v>
      </c>
      <c r="G405" s="91">
        <f t="shared" si="39"/>
        <v>0</v>
      </c>
      <c r="H405" s="91">
        <f t="shared" si="39"/>
        <v>140</v>
      </c>
      <c r="I405" s="91">
        <f t="shared" si="39"/>
        <v>140</v>
      </c>
      <c r="J405" s="78">
        <f t="shared" si="36"/>
        <v>100</v>
      </c>
    </row>
    <row r="406" spans="1:10" ht="38.25">
      <c r="A406" s="23">
        <v>398</v>
      </c>
      <c r="B406" s="4">
        <v>1202</v>
      </c>
      <c r="C406" s="5" t="s">
        <v>231</v>
      </c>
      <c r="D406" s="5" t="s">
        <v>53</v>
      </c>
      <c r="E406" s="49" t="s">
        <v>386</v>
      </c>
      <c r="F406" s="93">
        <v>140</v>
      </c>
      <c r="G406" s="79"/>
      <c r="H406" s="80">
        <v>140</v>
      </c>
      <c r="I406" s="80">
        <v>140</v>
      </c>
      <c r="J406" s="81">
        <f t="shared" si="36"/>
        <v>100</v>
      </c>
    </row>
    <row r="407" spans="1:10" s="18" customFormat="1" ht="31.5">
      <c r="A407" s="23">
        <v>399</v>
      </c>
      <c r="B407" s="2">
        <v>1300</v>
      </c>
      <c r="C407" s="5"/>
      <c r="D407" s="5"/>
      <c r="E407" s="50" t="s">
        <v>6</v>
      </c>
      <c r="F407" s="91">
        <f>F409</f>
        <v>1.5</v>
      </c>
      <c r="G407" s="91" t="e">
        <f>G409</f>
        <v>#REF!</v>
      </c>
      <c r="H407" s="91">
        <f>H409</f>
        <v>1.5</v>
      </c>
      <c r="I407" s="91">
        <f>I409</f>
        <v>0.754</v>
      </c>
      <c r="J407" s="78">
        <f>SUM(J409)</f>
        <v>53.3</v>
      </c>
    </row>
    <row r="408" spans="1:10" s="18" customFormat="1" ht="31.5">
      <c r="A408" s="23">
        <v>400</v>
      </c>
      <c r="B408" s="2">
        <v>1301</v>
      </c>
      <c r="C408" s="5"/>
      <c r="D408" s="5"/>
      <c r="E408" s="50" t="s">
        <v>384</v>
      </c>
      <c r="F408" s="91">
        <f>SUM(F409)</f>
        <v>1.5</v>
      </c>
      <c r="G408" s="91"/>
      <c r="H408" s="91">
        <f>SUM(H409)</f>
        <v>1.5</v>
      </c>
      <c r="I408" s="91">
        <f>SUM(I409)</f>
        <v>0.754</v>
      </c>
      <c r="J408" s="78">
        <f>SUM(J409)</f>
        <v>53.3</v>
      </c>
    </row>
    <row r="409" spans="1:10" s="18" customFormat="1" ht="30.75" customHeight="1">
      <c r="A409" s="23">
        <v>401</v>
      </c>
      <c r="B409" s="2">
        <v>1300</v>
      </c>
      <c r="C409" s="3" t="s">
        <v>76</v>
      </c>
      <c r="D409" s="3"/>
      <c r="E409" s="46" t="s">
        <v>389</v>
      </c>
      <c r="F409" s="77">
        <f>F410</f>
        <v>1.5</v>
      </c>
      <c r="G409" s="77" t="e">
        <f aca="true" t="shared" si="40" ref="G409:I411">G410</f>
        <v>#REF!</v>
      </c>
      <c r="H409" s="77">
        <f t="shared" si="40"/>
        <v>1.5</v>
      </c>
      <c r="I409" s="77">
        <f t="shared" si="40"/>
        <v>0.754</v>
      </c>
      <c r="J409" s="78">
        <f>SUM(J410)</f>
        <v>53.3</v>
      </c>
    </row>
    <row r="410" spans="1:10" s="17" customFormat="1" ht="12.75">
      <c r="A410" s="23">
        <v>402</v>
      </c>
      <c r="B410" s="2">
        <v>1301</v>
      </c>
      <c r="C410" s="3" t="s">
        <v>85</v>
      </c>
      <c r="D410" s="3"/>
      <c r="E410" s="46" t="s">
        <v>86</v>
      </c>
      <c r="F410" s="77">
        <f>F411</f>
        <v>1.5</v>
      </c>
      <c r="G410" s="77" t="e">
        <f t="shared" si="40"/>
        <v>#REF!</v>
      </c>
      <c r="H410" s="77">
        <f t="shared" si="40"/>
        <v>1.5</v>
      </c>
      <c r="I410" s="77">
        <f t="shared" si="40"/>
        <v>0.754</v>
      </c>
      <c r="J410" s="78">
        <f>SUM(J411)</f>
        <v>53.3</v>
      </c>
    </row>
    <row r="411" spans="1:10" s="18" customFormat="1" ht="25.5">
      <c r="A411" s="23">
        <v>403</v>
      </c>
      <c r="B411" s="2">
        <v>1301</v>
      </c>
      <c r="C411" s="3" t="s">
        <v>232</v>
      </c>
      <c r="D411" s="3"/>
      <c r="E411" s="46" t="s">
        <v>233</v>
      </c>
      <c r="F411" s="77">
        <f>F412</f>
        <v>1.5</v>
      </c>
      <c r="G411" s="77" t="e">
        <f t="shared" si="40"/>
        <v>#REF!</v>
      </c>
      <c r="H411" s="77">
        <f t="shared" si="40"/>
        <v>1.5</v>
      </c>
      <c r="I411" s="77">
        <f>SUM(I412)</f>
        <v>0.754</v>
      </c>
      <c r="J411" s="78">
        <f>SUM(J412)</f>
        <v>53.3</v>
      </c>
    </row>
    <row r="412" spans="1:11" ht="32.25" customHeight="1">
      <c r="A412" s="23">
        <v>404</v>
      </c>
      <c r="B412" s="4">
        <v>1301</v>
      </c>
      <c r="C412" s="5" t="s">
        <v>232</v>
      </c>
      <c r="D412" s="5" t="s">
        <v>381</v>
      </c>
      <c r="E412" s="49" t="s">
        <v>380</v>
      </c>
      <c r="F412" s="82">
        <v>1.5</v>
      </c>
      <c r="G412" s="84" t="e">
        <f>#REF!</f>
        <v>#REF!</v>
      </c>
      <c r="H412" s="80">
        <v>1.5</v>
      </c>
      <c r="I412" s="80">
        <v>0.754</v>
      </c>
      <c r="J412" s="95">
        <v>53.3</v>
      </c>
      <c r="K412" s="96">
        <v>730</v>
      </c>
    </row>
    <row r="413" spans="1:11" ht="18.75" customHeight="1">
      <c r="A413" s="23">
        <v>405</v>
      </c>
      <c r="B413" s="4"/>
      <c r="C413" s="5"/>
      <c r="D413" s="5"/>
      <c r="E413" s="50" t="s">
        <v>34</v>
      </c>
      <c r="F413" s="94">
        <f>F9+F85+F91+F131+F184+F248+F254+F314+F345+F382+F398+F407</f>
        <v>239755.3</v>
      </c>
      <c r="G413" s="94" t="e">
        <f>G9+G85+G91+G131+G184+G248+G254+G314+G345+G382+G398+G407</f>
        <v>#REF!</v>
      </c>
      <c r="H413" s="94">
        <f>H9+H85+H91+H131+H184+H248+H254+H314+H345+H382+H398+H407</f>
        <v>241659.055</v>
      </c>
      <c r="I413" s="94">
        <f>SUM(I9+I85+I91+I131+I184+I248+I254+I314+I345+I382+I398+I407)</f>
        <v>227104.847</v>
      </c>
      <c r="J413" s="78">
        <f t="shared" si="36"/>
        <v>93.9773794116674</v>
      </c>
      <c r="K413" s="32"/>
    </row>
    <row r="414" spans="1:10" ht="12.75" customHeight="1">
      <c r="A414" s="13"/>
      <c r="B414" s="15"/>
      <c r="C414" s="37"/>
      <c r="D414" s="16"/>
      <c r="E414" s="63"/>
      <c r="F414" s="21"/>
      <c r="J414" s="32"/>
    </row>
    <row r="415" spans="1:12" ht="12.75" customHeight="1">
      <c r="A415" s="1" t="s">
        <v>351</v>
      </c>
      <c r="B415" s="37"/>
      <c r="C415" s="38"/>
      <c r="D415" s="37"/>
      <c r="E415" s="64"/>
      <c r="F415" s="29"/>
      <c r="G415" s="22"/>
      <c r="H415" s="33"/>
      <c r="I415" s="33"/>
      <c r="J415" s="32"/>
      <c r="L415" s="32"/>
    </row>
    <row r="416" spans="8:10" ht="12.75">
      <c r="H416" s="33"/>
      <c r="I416" s="39"/>
      <c r="J416" s="33"/>
    </row>
    <row r="417" spans="8:10" ht="12.75">
      <c r="H417" s="33"/>
      <c r="I417" s="39"/>
      <c r="J417" s="32"/>
    </row>
    <row r="418" spans="7:9" ht="12.75">
      <c r="G418" s="30"/>
      <c r="H418" s="33"/>
      <c r="I418" s="40"/>
    </row>
    <row r="419" ht="12.75">
      <c r="J419" s="32"/>
    </row>
  </sheetData>
  <sheetProtection/>
  <mergeCells count="5">
    <mergeCell ref="A6:J6"/>
    <mergeCell ref="E1:J1"/>
    <mergeCell ref="E2:J2"/>
    <mergeCell ref="E3:J3"/>
    <mergeCell ref="B4:J4"/>
  </mergeCells>
  <printOptions/>
  <pageMargins left="0.7086614173228347" right="0.4724409448818898" top="0.5905511811023623" bottom="0.5905511811023623" header="0.31496062992125984" footer="0.31496062992125984"/>
  <pageSetup fitToHeight="10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жданова</cp:lastModifiedBy>
  <cp:lastPrinted>2016-04-27T06:28:40Z</cp:lastPrinted>
  <dcterms:created xsi:type="dcterms:W3CDTF">1996-10-08T23:32:33Z</dcterms:created>
  <dcterms:modified xsi:type="dcterms:W3CDTF">2016-05-04T07:16:40Z</dcterms:modified>
  <cp:category/>
  <cp:version/>
  <cp:contentType/>
  <cp:contentStatus/>
</cp:coreProperties>
</file>