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82" i="2"/>
  <c r="G383"/>
  <c r="G393"/>
  <c r="G394"/>
  <c r="G35"/>
  <c r="G72"/>
  <c r="G189"/>
  <c r="G155"/>
  <c r="G242"/>
  <c r="G283"/>
  <c r="G284"/>
  <c r="G83" l="1"/>
  <c r="G81" s="1"/>
  <c r="I81"/>
  <c r="H81"/>
  <c r="I126"/>
  <c r="H126"/>
  <c r="G126"/>
  <c r="I141" l="1"/>
  <c r="H141"/>
  <c r="G141"/>
  <c r="G200"/>
  <c r="G305"/>
  <c r="G304"/>
  <c r="G34"/>
  <c r="G33"/>
  <c r="G119"/>
  <c r="G251"/>
  <c r="G133"/>
  <c r="G30"/>
  <c r="G152"/>
  <c r="G150"/>
  <c r="G196"/>
  <c r="G173"/>
  <c r="G172" s="1"/>
  <c r="G364"/>
  <c r="G211"/>
  <c r="G204"/>
  <c r="G143" l="1"/>
  <c r="G54"/>
  <c r="G53"/>
  <c r="G339"/>
  <c r="G340"/>
  <c r="G397"/>
  <c r="G396"/>
  <c r="G392"/>
  <c r="I113"/>
  <c r="I110"/>
  <c r="H110"/>
  <c r="G110"/>
  <c r="G23" l="1"/>
  <c r="G24"/>
  <c r="G187"/>
  <c r="G140"/>
  <c r="G78"/>
  <c r="G255"/>
  <c r="G254"/>
  <c r="G253" s="1"/>
  <c r="G217"/>
  <c r="G107"/>
  <c r="I172"/>
  <c r="H172"/>
  <c r="G62" l="1"/>
  <c r="G146"/>
  <c r="G161"/>
  <c r="G230"/>
  <c r="I192"/>
  <c r="H192"/>
  <c r="G192"/>
  <c r="G148"/>
  <c r="G302"/>
  <c r="I160"/>
  <c r="H160"/>
  <c r="I165"/>
  <c r="H165"/>
  <c r="H36"/>
  <c r="H35"/>
  <c r="H34"/>
  <c r="H33"/>
  <c r="H169" l="1"/>
  <c r="H167"/>
  <c r="G308"/>
  <c r="G310"/>
  <c r="G309" s="1"/>
  <c r="G342"/>
  <c r="G299"/>
  <c r="G300"/>
  <c r="G291"/>
  <c r="G197"/>
  <c r="G215"/>
  <c r="G216"/>
  <c r="G347"/>
  <c r="G249"/>
  <c r="G248"/>
  <c r="G259"/>
  <c r="G261"/>
  <c r="G36"/>
  <c r="G32" s="1"/>
  <c r="G69"/>
  <c r="I309"/>
  <c r="H309"/>
  <c r="G290"/>
  <c r="G314"/>
  <c r="G201"/>
  <c r="G181"/>
  <c r="G93"/>
  <c r="G185"/>
  <c r="G183"/>
  <c r="G191"/>
  <c r="G190" s="1"/>
  <c r="G80"/>
  <c r="I216"/>
  <c r="H216"/>
  <c r="G287" l="1"/>
  <c r="G237"/>
  <c r="G235"/>
  <c r="G312"/>
  <c r="G135"/>
  <c r="G225"/>
  <c r="I168" l="1"/>
  <c r="H168"/>
  <c r="G168"/>
  <c r="I166"/>
  <c r="H166"/>
  <c r="G166"/>
  <c r="G165"/>
  <c r="G164" s="1"/>
  <c r="I164"/>
  <c r="H164"/>
  <c r="G157"/>
  <c r="H163"/>
  <c r="G163"/>
  <c r="G176"/>
  <c r="G175" s="1"/>
  <c r="G160"/>
  <c r="I68"/>
  <c r="I65"/>
  <c r="I63"/>
  <c r="H63"/>
  <c r="H65"/>
  <c r="G65"/>
  <c r="G63"/>
  <c r="G61"/>
  <c r="G60" l="1"/>
  <c r="G212"/>
  <c r="G214"/>
  <c r="H362" l="1"/>
  <c r="I226" l="1"/>
  <c r="H226"/>
  <c r="I218"/>
  <c r="H218"/>
  <c r="I132"/>
  <c r="H132"/>
  <c r="I410" l="1"/>
  <c r="H410"/>
  <c r="G410"/>
  <c r="I399"/>
  <c r="H399"/>
  <c r="I395"/>
  <c r="H395"/>
  <c r="H394" s="1"/>
  <c r="H393" s="1"/>
  <c r="I394"/>
  <c r="I393" s="1"/>
  <c r="I390"/>
  <c r="H390"/>
  <c r="I387"/>
  <c r="H387"/>
  <c r="I384"/>
  <c r="H384"/>
  <c r="I380"/>
  <c r="I379" s="1"/>
  <c r="H380"/>
  <c r="H379" s="1"/>
  <c r="I377"/>
  <c r="I376" s="1"/>
  <c r="H377"/>
  <c r="H376" s="1"/>
  <c r="I373"/>
  <c r="H373"/>
  <c r="I370"/>
  <c r="I369" s="1"/>
  <c r="I368" s="1"/>
  <c r="H370"/>
  <c r="H369" s="1"/>
  <c r="H368" s="1"/>
  <c r="I366"/>
  <c r="I365" s="1"/>
  <c r="H366"/>
  <c r="H365" s="1"/>
  <c r="I358"/>
  <c r="H358"/>
  <c r="I360"/>
  <c r="H360"/>
  <c r="I362"/>
  <c r="H357"/>
  <c r="I352"/>
  <c r="H352"/>
  <c r="I349"/>
  <c r="H349"/>
  <c r="I348"/>
  <c r="H348"/>
  <c r="I344"/>
  <c r="H344"/>
  <c r="I346"/>
  <c r="H346"/>
  <c r="H343" s="1"/>
  <c r="I343"/>
  <c r="I341"/>
  <c r="H341"/>
  <c r="I337"/>
  <c r="H337"/>
  <c r="I335"/>
  <c r="H335"/>
  <c r="I333"/>
  <c r="H333"/>
  <c r="I331"/>
  <c r="H331"/>
  <c r="I328"/>
  <c r="H328"/>
  <c r="I325"/>
  <c r="H325"/>
  <c r="I322"/>
  <c r="H322"/>
  <c r="H321" s="1"/>
  <c r="I319"/>
  <c r="H319"/>
  <c r="I318"/>
  <c r="H318"/>
  <c r="I315"/>
  <c r="H315"/>
  <c r="I313"/>
  <c r="H313"/>
  <c r="I311"/>
  <c r="H311"/>
  <c r="I307"/>
  <c r="H307"/>
  <c r="I301"/>
  <c r="H301"/>
  <c r="I296"/>
  <c r="H296"/>
  <c r="I287"/>
  <c r="I286" s="1"/>
  <c r="H287"/>
  <c r="I277"/>
  <c r="H277"/>
  <c r="I275"/>
  <c r="H275"/>
  <c r="I273"/>
  <c r="H273"/>
  <c r="I271"/>
  <c r="H271"/>
  <c r="I269"/>
  <c r="H269"/>
  <c r="I267"/>
  <c r="H267"/>
  <c r="I265"/>
  <c r="H265"/>
  <c r="I263"/>
  <c r="H263"/>
  <c r="I257"/>
  <c r="H257"/>
  <c r="I253"/>
  <c r="H253"/>
  <c r="I250"/>
  <c r="H250"/>
  <c r="I247"/>
  <c r="H247"/>
  <c r="I245"/>
  <c r="H245"/>
  <c r="I243"/>
  <c r="I242" s="1"/>
  <c r="H243"/>
  <c r="H242" s="1"/>
  <c r="I240"/>
  <c r="H240"/>
  <c r="I238"/>
  <c r="H238"/>
  <c r="I236"/>
  <c r="H236"/>
  <c r="I234"/>
  <c r="H234"/>
  <c r="I232"/>
  <c r="H232"/>
  <c r="H231" s="1"/>
  <c r="I229"/>
  <c r="I228" s="1"/>
  <c r="H229"/>
  <c r="H228" s="1"/>
  <c r="I224"/>
  <c r="H224"/>
  <c r="I222"/>
  <c r="H222"/>
  <c r="I220"/>
  <c r="H220"/>
  <c r="I212"/>
  <c r="H212"/>
  <c r="I210"/>
  <c r="I209" s="1"/>
  <c r="H210"/>
  <c r="H209" s="1"/>
  <c r="I207"/>
  <c r="H207"/>
  <c r="I205"/>
  <c r="H205"/>
  <c r="H203"/>
  <c r="I199"/>
  <c r="I198" s="1"/>
  <c r="H199"/>
  <c r="H198" s="1"/>
  <c r="I195"/>
  <c r="I194" s="1"/>
  <c r="H195"/>
  <c r="H194" s="1"/>
  <c r="I190"/>
  <c r="H190"/>
  <c r="I188"/>
  <c r="H188"/>
  <c r="I186"/>
  <c r="H186"/>
  <c r="I184"/>
  <c r="H184"/>
  <c r="I182"/>
  <c r="H182"/>
  <c r="I179"/>
  <c r="I178" s="1"/>
  <c r="H179"/>
  <c r="I170"/>
  <c r="H170"/>
  <c r="I162"/>
  <c r="H162"/>
  <c r="I158"/>
  <c r="H158"/>
  <c r="I154"/>
  <c r="I153" s="1"/>
  <c r="H154"/>
  <c r="G154"/>
  <c r="I156"/>
  <c r="H156"/>
  <c r="I151"/>
  <c r="H151"/>
  <c r="I149"/>
  <c r="H149"/>
  <c r="I145"/>
  <c r="H145"/>
  <c r="I139"/>
  <c r="I138" s="1"/>
  <c r="H139"/>
  <c r="H138" s="1"/>
  <c r="I136"/>
  <c r="H136"/>
  <c r="I130"/>
  <c r="H130"/>
  <c r="I128"/>
  <c r="H128"/>
  <c r="I124"/>
  <c r="H124"/>
  <c r="I122"/>
  <c r="H122"/>
  <c r="I120"/>
  <c r="H120"/>
  <c r="I118"/>
  <c r="H118"/>
  <c r="I116"/>
  <c r="I115" s="1"/>
  <c r="H116"/>
  <c r="H115" s="1"/>
  <c r="I112"/>
  <c r="H113"/>
  <c r="H112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3" l="1"/>
  <c r="H67"/>
  <c r="I231"/>
  <c r="I357"/>
  <c r="H99"/>
  <c r="H202"/>
  <c r="H286"/>
  <c r="I321"/>
  <c r="H383"/>
  <c r="H382" s="1"/>
  <c r="I383"/>
  <c r="I382" s="1"/>
  <c r="H178"/>
  <c r="I99"/>
  <c r="G400"/>
  <c r="G399" s="1"/>
  <c r="G395"/>
  <c r="G391"/>
  <c r="G390" s="1"/>
  <c r="G387"/>
  <c r="G384"/>
  <c r="G380"/>
  <c r="G379" s="1"/>
  <c r="G377"/>
  <c r="G373"/>
  <c r="G370"/>
  <c r="G366"/>
  <c r="G365" s="1"/>
  <c r="G362"/>
  <c r="G360"/>
  <c r="G358"/>
  <c r="G352"/>
  <c r="G349"/>
  <c r="H13" l="1"/>
  <c r="H402" s="1"/>
  <c r="G348"/>
  <c r="G369"/>
  <c r="G376"/>
  <c r="G357"/>
  <c r="G346"/>
  <c r="G368" l="1"/>
  <c r="G344"/>
  <c r="G343" s="1"/>
  <c r="G341"/>
  <c r="G337"/>
  <c r="G335"/>
  <c r="G333"/>
  <c r="G331"/>
  <c r="G328"/>
  <c r="G325"/>
  <c r="G322"/>
  <c r="G319"/>
  <c r="G318" s="1"/>
  <c r="G315"/>
  <c r="G313"/>
  <c r="G307"/>
  <c r="G296"/>
  <c r="G277"/>
  <c r="G273"/>
  <c r="G275"/>
  <c r="G271"/>
  <c r="G269"/>
  <c r="G267"/>
  <c r="G265"/>
  <c r="G263"/>
  <c r="G257"/>
  <c r="G250"/>
  <c r="G247"/>
  <c r="G243"/>
  <c r="G240"/>
  <c r="G238"/>
  <c r="G236"/>
  <c r="G234"/>
  <c r="G232"/>
  <c r="G229"/>
  <c r="G228" s="1"/>
  <c r="G226"/>
  <c r="G224"/>
  <c r="G222"/>
  <c r="G220"/>
  <c r="G218"/>
  <c r="G210"/>
  <c r="G207"/>
  <c r="G205"/>
  <c r="G203"/>
  <c r="G199"/>
  <c r="G198" s="1"/>
  <c r="G209" l="1"/>
  <c r="G321"/>
  <c r="G202"/>
  <c r="G231"/>
  <c r="G195"/>
  <c r="G194" s="1"/>
  <c r="G188"/>
  <c r="G186"/>
  <c r="G182"/>
  <c r="G162"/>
  <c r="G158"/>
  <c r="G156"/>
  <c r="G170"/>
  <c r="G151"/>
  <c r="G147"/>
  <c r="G145"/>
  <c r="G139"/>
  <c r="G136"/>
  <c r="G134"/>
  <c r="G132"/>
  <c r="G130"/>
  <c r="G128"/>
  <c r="G124"/>
  <c r="G122"/>
  <c r="G120"/>
  <c r="G118"/>
  <c r="G116"/>
  <c r="G108"/>
  <c r="G106"/>
  <c r="G113"/>
  <c r="G112" s="1"/>
  <c r="G102"/>
  <c r="G92"/>
  <c r="G91" s="1"/>
  <c r="G89"/>
  <c r="G87"/>
  <c r="G68"/>
  <c r="G67" s="1"/>
  <c r="G75"/>
  <c r="G56"/>
  <c r="G55" s="1"/>
  <c r="G50"/>
  <c r="G48"/>
  <c r="G44"/>
  <c r="G42"/>
  <c r="G38"/>
  <c r="G29"/>
  <c r="G28" s="1"/>
  <c r="G26"/>
  <c r="G25" s="1"/>
  <c r="G22"/>
  <c r="G115" l="1"/>
  <c r="G31"/>
  <c r="G153"/>
  <c r="G79"/>
  <c r="G19" l="1"/>
  <c r="G18" s="1"/>
  <c r="G73"/>
  <c r="G77" l="1"/>
  <c r="G179"/>
  <c r="G100"/>
  <c r="G15" l="1"/>
  <c r="G14" s="1"/>
  <c r="G184" l="1"/>
  <c r="G178" s="1"/>
  <c r="G104" l="1"/>
  <c r="G99" s="1"/>
  <c r="I204"/>
  <c r="I203" s="1"/>
  <c r="I202" s="1"/>
  <c r="I13" s="1"/>
  <c r="I402" s="1"/>
  <c r="G149" l="1"/>
  <c r="G138" s="1"/>
  <c r="G311" l="1"/>
  <c r="G86" l="1"/>
  <c r="G85" s="1"/>
  <c r="G84" s="1"/>
  <c r="G246" l="1"/>
  <c r="G245" s="1"/>
  <c r="G96"/>
  <c r="G95" s="1"/>
  <c r="G94" s="1"/>
  <c r="G306" l="1"/>
  <c r="G301" s="1"/>
  <c r="G286" l="1"/>
  <c r="G13" s="1"/>
  <c r="G402" s="1"/>
</calcChain>
</file>

<file path=xl/sharedStrings.xml><?xml version="1.0" encoding="utf-8"?>
<sst xmlns="http://schemas.openxmlformats.org/spreadsheetml/2006/main" count="2156" uniqueCount="412">
  <si>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</si>
  <si>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</si>
  <si>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</si>
  <si>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</si>
  <si>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</si>
  <si>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</si>
  <si>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</si>
  <si>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</si>
  <si>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</si>
  <si>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</si>
  <si>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</si>
  <si>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</si>
  <si>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</si>
  <si>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</si>
  <si>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</si>
  <si>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</si>
  <si>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</si>
  <si>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</si>
  <si>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</si>
  <si>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</si>
  <si>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</si>
  <si>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</si>
  <si>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</si>
  <si>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</si>
  <si>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</si>
  <si>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</si>
  <si>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</si>
  <si>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</si>
  <si>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</si>
  <si>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</si>
  <si>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</si>
  <si>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</si>
  <si>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</si>
  <si>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</si>
  <si>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</si>
  <si>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</si>
  <si>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</si>
  <si>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</si>
  <si>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</si>
  <si>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</si>
  <si>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</si>
  <si>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</si>
  <si>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</si>
  <si>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</si>
  <si>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</si>
  <si>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</si>
  <si>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</si>
  <si>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</si>
  <si>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</si>
  <si>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</si>
  <si>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</si>
  <si>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</si>
  <si>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</si>
  <si>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</si>
  <si>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</si>
  <si>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</si>
  <si>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</si>
  <si>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</si>
  <si>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</si>
  <si>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</si>
  <si>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</si>
  <si>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</si>
  <si>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</si>
  <si>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</si>
  <si>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</si>
  <si>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</si>
  <si>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</si>
  <si>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</si>
  <si>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</si>
  <si>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</si>
  <si>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</si>
  <si>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</si>
  <si>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</si>
  <si>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</si>
  <si>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</si>
  <si>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</si>
  <si>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</si>
  <si>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</si>
  <si>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</si>
  <si>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</si>
  <si>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</si>
  <si>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</si>
  <si>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</si>
  <si>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</si>
  <si>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</si>
  <si>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</si>
  <si>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</si>
  <si>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</si>
  <si>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</si>
  <si>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</si>
  <si>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</si>
  <si>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</si>
  <si>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</si>
  <si>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</si>
  <si>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</si>
  <si>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</si>
  <si>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</si>
  <si>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</si>
  <si>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</si>
  <si>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</si>
  <si>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</si>
  <si>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</si>
  <si>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</si>
  <si>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</si>
  <si>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</si>
  <si>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</si>
  <si>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</si>
  <si>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</si>
  <si>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</si>
  <si>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</si>
  <si>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</si>
  <si>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</si>
  <si>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</si>
  <si>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</si>
  <si>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</si>
  <si>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</si>
  <si>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</si>
  <si>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</si>
  <si>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</si>
  <si>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</si>
  <si>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</si>
  <si>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</si>
  <si>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</si>
  <si>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</si>
  <si>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</si>
  <si>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</si>
  <si>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</si>
  <si>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</si>
  <si>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</si>
  <si>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</si>
  <si>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</si>
  <si>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</si>
  <si>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</si>
  <si>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</si>
  <si>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</si>
  <si>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</si>
  <si>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</si>
  <si>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</si>
  <si>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</si>
  <si>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</si>
  <si>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</si>
  <si>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</si>
  <si>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</si>
  <si>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</si>
  <si>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</si>
  <si>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</si>
  <si>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</si>
  <si>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</si>
  <si>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</si>
  <si>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</si>
  <si>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</si>
  <si>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</si>
  <si>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</si>
  <si>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</si>
  <si>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</si>
  <si>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</si>
  <si>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</si>
  <si>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</si>
  <si>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</si>
  <si>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</si>
  <si>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</si>
  <si>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</si>
  <si>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</si>
  <si>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</si>
  <si>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</si>
  <si>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</si>
  <si>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</si>
  <si>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</si>
  <si>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</si>
  <si>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</si>
  <si>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</si>
  <si>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</si>
  <si>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</si>
  <si>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</si>
  <si>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</si>
  <si>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</si>
  <si>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</si>
  <si>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</si>
  <si>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</si>
  <si>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</si>
  <si>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</si>
  <si>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</si>
  <si>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</si>
  <si>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</si>
  <si>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</si>
  <si>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</si>
  <si>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</si>
  <si>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</si>
  <si>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</si>
  <si>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</si>
  <si>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</si>
  <si>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</si>
  <si>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</si>
  <si>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</si>
  <si>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</si>
  <si>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</si>
  <si>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</si>
  <si>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</si>
  <si>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</si>
  <si>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</si>
  <si>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</si>
  <si>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</si>
  <si>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</si>
  <si>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</si>
  <si>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</si>
  <si>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</si>
  <si>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</si>
  <si>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</si>
  <si>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</si>
  <si>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</si>
  <si>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</si>
  <si>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</si>
  <si>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</si>
  <si>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</si>
  <si>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</si>
  <si>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</si>
  <si>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</si>
  <si>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</si>
  <si>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</si>
  <si>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</si>
  <si>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</si>
  <si>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</si>
  <si>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</si>
  <si>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</si>
  <si>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</si>
  <si>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</si>
  <si>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</si>
  <si>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</si>
  <si>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</si>
  <si>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</si>
  <si>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</si>
  <si>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</si>
  <si>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</si>
  <si>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</si>
  <si>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</si>
  <si>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</si>
  <si>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</si>
  <si>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</si>
  <si>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</si>
  <si>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</si>
  <si>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</si>
  <si>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</si>
  <si>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</si>
  <si>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</si>
  <si>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</si>
  <si>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</si>
  <si>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</si>
  <si>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</si>
  <si>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</si>
  <si>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</si>
  <si>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</si>
  <si>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</si>
  <si>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</si>
  <si>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</si>
  <si>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</si>
  <si>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</si>
  <si>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</si>
  <si>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</si>
  <si>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</si>
  <si>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</si>
  <si>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</si>
  <si>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</si>
  <si>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</si>
  <si>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</si>
  <si>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</si>
  <si>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</si>
  <si>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</si>
  <si>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</si>
  <si>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</si>
  <si>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</si>
  <si>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</si>
  <si>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</si>
  <si>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</si>
  <si>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</si>
  <si>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</si>
  <si>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</si>
  <si>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</si>
  <si>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</si>
  <si>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</si>
  <si>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</si>
  <si>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</si>
  <si>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</si>
  <si>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</si>
  <si>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</si>
  <si>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</si>
  <si>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</si>
  <si>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</si>
  <si>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</si>
  <si>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</si>
  <si>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</si>
  <si>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</si>
  <si>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</si>
  <si>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</si>
  <si>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</si>
  <si>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</si>
  <si>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</si>
  <si>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</si>
  <si>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</si>
  <si>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</si>
  <si>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</si>
  <si>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</si>
  <si>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</si>
  <si>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</si>
  <si>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</si>
  <si>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</si>
  <si>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</si>
  <si>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</si>
  <si>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</si>
  <si>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</si>
  <si>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</si>
  <si>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</si>
  <si>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</si>
  <si>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</si>
  <si>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</si>
  <si>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</si>
  <si>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</si>
  <si>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</si>
  <si>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</si>
  <si>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</si>
  <si>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</si>
  <si>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</si>
  <si>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</si>
  <si>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</si>
  <si>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</si>
  <si>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</si>
  <si>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</si>
  <si>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</si>
  <si>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</si>
  <si>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</si>
  <si>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</si>
  <si>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</si>
  <si>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</si>
  <si>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</si>
  <si>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</si>
  <si>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</si>
  <si>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</si>
  <si>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</si>
  <si>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</si>
  <si>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</si>
  <si>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</si>
  <si>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</si>
  <si>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</si>
  <si>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</si>
  <si>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</si>
  <si>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</si>
  <si>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</si>
  <si>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</si>
  <si>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</si>
  <si>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</si>
  <si>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</si>
  <si>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</si>
  <si>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</si>
  <si>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</si>
  <si>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</si>
  <si>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</si>
  <si>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</si>
  <si>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</si>
  <si>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</si>
  <si>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</si>
  <si>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</si>
  <si>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</si>
  <si>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</si>
  <si>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</si>
  <si>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</si>
  <si>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</si>
  <si>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</si>
  <si>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</si>
  <si>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</si>
  <si>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</si>
  <si>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</si>
  <si>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</si>
  <si>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</si>
  <si>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</si>
  <si>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</si>
  <si>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</si>
  <si>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</si>
  <si>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</si>
  <si>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</si>
  <si>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</si>
  <si>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</si>
  <si>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</si>
  <si>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</si>
  <si>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</si>
  <si>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</si>
  <si>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</si>
  <si>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</si>
  <si>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</si>
  <si>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</si>
  <si>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</si>
  <si>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</si>
  <si>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</si>
  <si>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</si>
  <si>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</si>
  <si>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</si>
  <si>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</si>
  <si>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</si>
  <si>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</si>
  <si>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</si>
  <si>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</si>
  <si>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</si>
  <si>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</si>
  <si>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</si>
  <si>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</si>
  <si>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</si>
  <si>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</si>
  <si>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</si>
  <si>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</si>
  <si>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</si>
  <si>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</si>
  <si>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</si>
  <si>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№30 от 22.06.2023г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</si>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</sst>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4" fontId="7" fillId="4" borderId="10" xfId="18" applyNumberFormat="1" applyFont="1" applyFill="1" applyProtection="1">
      <alignment horizontal="right" vertical="top" shrinkToFit="1"/>
    </xf>
    <xf numFmtId="4" fontId="14" fillId="4" borderId="10" xfId="18" applyNumberFormat="1" applyFont="1" applyFill="1" applyProtection="1">
      <alignment horizontal="right" vertical="top" shrinkToFit="1"/>
    </xf>
    <xf numFmtId="4" fontId="1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5"/>
  <sheetViews>
    <sheetView showGridLines="0" tabSelected="1" topLeftCell="A132" workbookViewId="0">
      <selection activeCell="K143" sqref="K143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101" t="s">
        <v>410</v>
      </c>
      <c r="F1" s="101"/>
      <c r="G1" s="101"/>
      <c r="H1" s="101"/>
      <c r="I1" s="101"/>
    </row>
    <row r="2" spans="1:11" ht="27" customHeight="1">
      <c r="A2" s="106" t="s">
        <v>306</v>
      </c>
      <c r="B2" s="107"/>
      <c r="C2" s="107"/>
      <c r="D2" s="107"/>
      <c r="E2" s="107"/>
      <c r="F2" s="107"/>
      <c r="G2" s="107"/>
      <c r="H2" s="107"/>
      <c r="I2" s="107"/>
    </row>
    <row r="3" spans="1:11" ht="15.75" customHeight="1">
      <c r="A3" s="108" t="s">
        <v>341</v>
      </c>
      <c r="B3" s="107"/>
      <c r="C3" s="107"/>
      <c r="D3" s="107"/>
      <c r="E3" s="107"/>
      <c r="F3" s="107"/>
      <c r="G3" s="107"/>
      <c r="H3" s="107"/>
      <c r="I3" s="107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102" t="s">
        <v>2</v>
      </c>
      <c r="C5" s="103"/>
      <c r="D5" s="103"/>
      <c r="E5" s="103"/>
      <c r="F5" s="103"/>
      <c r="G5" s="104" t="s">
        <v>3</v>
      </c>
      <c r="H5" s="105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104" t="s">
        <v>6</v>
      </c>
      <c r="H7" s="105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5" t="s">
        <v>307</v>
      </c>
      <c r="B9" s="96"/>
      <c r="C9" s="96"/>
      <c r="D9" s="96"/>
      <c r="E9" s="96"/>
      <c r="F9" s="96"/>
      <c r="G9" s="96"/>
      <c r="H9" s="96"/>
      <c r="I9" s="96"/>
      <c r="K9" s="1" t="s">
        <v>309</v>
      </c>
    </row>
    <row r="10" spans="1:11" ht="12.75" customHeight="1">
      <c r="A10" s="97" t="s">
        <v>8</v>
      </c>
      <c r="B10" s="97" t="s">
        <v>9</v>
      </c>
      <c r="C10" s="98"/>
      <c r="D10" s="98"/>
      <c r="E10" s="98"/>
      <c r="F10" s="98"/>
      <c r="G10" s="97" t="s">
        <v>10</v>
      </c>
      <c r="H10" s="98"/>
      <c r="I10" s="98"/>
    </row>
    <row r="11" spans="1:11" ht="63.75" customHeight="1">
      <c r="A11" s="98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G14+G18+G25+G28+G31+G55+G60+G67+G84+G91+G94+G99+G112+G115+G138+G153+G178++G194+G198+G202+G209+G228+G231+G242+G286+G318+G321+G343+G348+G357+G365</f>
        <v>554786498.91000009</v>
      </c>
      <c r="H13" s="26">
        <f>H14+H18+H25+H28+H31+H55+H60+H67+H84+H91+H94+H99+H112+H115+H138+H153+H178++H194+H198+H202+H209+H228+H231+H242+H286+H318+H321+H343+H348+H357+H365</f>
        <v>393588600</v>
      </c>
      <c r="I13" s="26">
        <f>I14+I18+I25+I28+I31+I55+I60+I67+I84+I91+I94+I99+I112+I115+I138+I153+I178++I194+I198+I202+I209+I228+I231+I242+I286+I318+I321+I343+I348+I357+I365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20559908.710000001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4629908.709999999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f>3632803.53-11838.7-50091.29</f>
        <v>3570873.5399999996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f>1047196.47+11838.7</f>
        <v>1059035.17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65">
        <f t="shared" ref="G28:I29" si="1">G29</f>
        <v>468000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468000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0">
        <f>300000-140000-50000+488000-140000-360000-20000+30000+360000</f>
        <v>468000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21753809.669999998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20248907.02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0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0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0">
        <f>2913077.2+175360+30500+226000+49713.8+83478+15250+20009+100000+22313.28+31500+436457.49+476780.83</f>
        <v>4580439.5999999996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8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0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22118554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7125961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81">
        <f>443000+500000+50005+6356+29600</f>
        <v>1028961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0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9160000</v>
      </c>
      <c r="H81" s="64">
        <f>H83</f>
        <v>0</v>
      </c>
      <c r="I81" s="64">
        <f>I83</f>
        <v>0</v>
      </c>
    </row>
    <row r="82" spans="1:9" ht="25.5">
      <c r="A82" s="80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81">
        <f>4510000+990000+100000+1000000-440000</f>
        <v>6160000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11005000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3">
        <v>4600000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3">
        <v>4600000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</f>
        <v>18650774.199999999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12894000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25">
        <v>12894000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4901689.2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3">
        <f>5251774.2-350085</f>
        <v>4901689.2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27" customHeight="1">
      <c r="A110" s="12" t="s">
        <v>400</v>
      </c>
      <c r="B110" s="63" t="s">
        <v>17</v>
      </c>
      <c r="C110" s="63" t="s">
        <v>28</v>
      </c>
      <c r="D110" s="63" t="s">
        <v>76</v>
      </c>
      <c r="E110" s="63" t="s">
        <v>401</v>
      </c>
      <c r="F110" s="63"/>
      <c r="G110" s="51">
        <f>G111</f>
        <v>350085</v>
      </c>
      <c r="H110" s="51">
        <f>H111</f>
        <v>0</v>
      </c>
      <c r="I110" s="51">
        <f>I111</f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401</v>
      </c>
      <c r="F111" s="63" t="s">
        <v>38</v>
      </c>
      <c r="G111" s="23">
        <v>350085</v>
      </c>
      <c r="H111" s="23">
        <v>0</v>
      </c>
      <c r="I111" s="23">
        <v>0</v>
      </c>
    </row>
    <row r="112" spans="1:9">
      <c r="A112" s="12" t="s">
        <v>117</v>
      </c>
      <c r="B112" s="13" t="s">
        <v>17</v>
      </c>
      <c r="C112" s="13" t="s">
        <v>28</v>
      </c>
      <c r="D112" s="13" t="s">
        <v>82</v>
      </c>
      <c r="E112" s="13"/>
      <c r="F112" s="13"/>
      <c r="G112" s="51">
        <f t="shared" ref="G112:I113" si="3">G113</f>
        <v>10000</v>
      </c>
      <c r="H112" s="51">
        <f t="shared" si="3"/>
        <v>10000</v>
      </c>
      <c r="I112" s="65">
        <f t="shared" si="3"/>
        <v>10000</v>
      </c>
    </row>
    <row r="113" spans="1:11" ht="51">
      <c r="A113" s="12" t="s">
        <v>120</v>
      </c>
      <c r="B113" s="13" t="s">
        <v>17</v>
      </c>
      <c r="C113" s="13" t="s">
        <v>28</v>
      </c>
      <c r="D113" s="13" t="s">
        <v>82</v>
      </c>
      <c r="E113" s="13" t="s">
        <v>121</v>
      </c>
      <c r="F113" s="13"/>
      <c r="G113" s="23">
        <f t="shared" si="3"/>
        <v>10000</v>
      </c>
      <c r="H113" s="23">
        <f t="shared" si="3"/>
        <v>10000</v>
      </c>
      <c r="I113" s="23">
        <f>I114</f>
        <v>10000</v>
      </c>
    </row>
    <row r="114" spans="1:11" ht="25.5">
      <c r="A114" s="12" t="s">
        <v>118</v>
      </c>
      <c r="B114" s="13" t="s">
        <v>17</v>
      </c>
      <c r="C114" s="13" t="s">
        <v>28</v>
      </c>
      <c r="D114" s="13" t="s">
        <v>82</v>
      </c>
      <c r="E114" s="13" t="s">
        <v>121</v>
      </c>
      <c r="F114" s="13" t="s">
        <v>119</v>
      </c>
      <c r="G114" s="23">
        <v>10000</v>
      </c>
      <c r="H114" s="23">
        <v>10000</v>
      </c>
      <c r="I114" s="23">
        <v>10000</v>
      </c>
    </row>
    <row r="115" spans="1:11">
      <c r="A115" s="12" t="s">
        <v>122</v>
      </c>
      <c r="B115" s="13" t="s">
        <v>17</v>
      </c>
      <c r="C115" s="13" t="s">
        <v>28</v>
      </c>
      <c r="D115" s="13" t="s">
        <v>123</v>
      </c>
      <c r="E115" s="13"/>
      <c r="F115" s="13"/>
      <c r="G115" s="82">
        <f>G116+G118+G120+G122+G124+G126+G128+G130+G132+G134+G136</f>
        <v>2050800</v>
      </c>
      <c r="H115" s="64">
        <f>H116+H118+H120+H122+H124+H128+H130+H132+H134+H136</f>
        <v>1500600</v>
      </c>
      <c r="I115" s="66">
        <f>I116+I118+I120+I122+I124+I128+I130+I132+I134+I136</f>
        <v>1117700</v>
      </c>
      <c r="K115" s="58"/>
    </row>
    <row r="116" spans="1:11" ht="25.5">
      <c r="A116" s="12" t="s">
        <v>124</v>
      </c>
      <c r="B116" s="13" t="s">
        <v>17</v>
      </c>
      <c r="C116" s="13" t="s">
        <v>28</v>
      </c>
      <c r="D116" s="13" t="s">
        <v>123</v>
      </c>
      <c r="E116" s="13" t="s">
        <v>125</v>
      </c>
      <c r="F116" s="13"/>
      <c r="G116" s="64">
        <f>G117</f>
        <v>308500</v>
      </c>
      <c r="H116" s="64">
        <f>H117</f>
        <v>320800</v>
      </c>
      <c r="I116" s="64">
        <f>I117</f>
        <v>309300</v>
      </c>
      <c r="K116" s="58"/>
    </row>
    <row r="117" spans="1:11">
      <c r="A117" s="12" t="s">
        <v>37</v>
      </c>
      <c r="B117" s="13" t="s">
        <v>17</v>
      </c>
      <c r="C117" s="13" t="s">
        <v>28</v>
      </c>
      <c r="D117" s="13" t="s">
        <v>123</v>
      </c>
      <c r="E117" s="13" t="s">
        <v>125</v>
      </c>
      <c r="F117" s="13" t="s">
        <v>38</v>
      </c>
      <c r="G117" s="25">
        <v>308500</v>
      </c>
      <c r="H117" s="23">
        <v>320800</v>
      </c>
      <c r="I117" s="23">
        <v>309300</v>
      </c>
      <c r="K117" s="58"/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123</v>
      </c>
      <c r="E118" s="13" t="s">
        <v>127</v>
      </c>
      <c r="F118" s="13"/>
      <c r="G118" s="51">
        <f>G119</f>
        <v>150000</v>
      </c>
      <c r="H118" s="51">
        <f>H119</f>
        <v>124800</v>
      </c>
      <c r="I118" s="51">
        <f>I119</f>
        <v>129800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127</v>
      </c>
      <c r="F119" s="13" t="s">
        <v>38</v>
      </c>
      <c r="G119" s="20">
        <f>120000-80434.35+110434.35</f>
        <v>150000</v>
      </c>
      <c r="H119" s="23">
        <v>124800</v>
      </c>
      <c r="I119" s="23">
        <v>129800</v>
      </c>
    </row>
    <row r="120" spans="1:11" ht="25.5">
      <c r="A120" s="12" t="s">
        <v>128</v>
      </c>
      <c r="B120" s="13" t="s">
        <v>17</v>
      </c>
      <c r="C120" s="13" t="s">
        <v>28</v>
      </c>
      <c r="D120" s="13" t="s">
        <v>123</v>
      </c>
      <c r="E120" s="13" t="s">
        <v>129</v>
      </c>
      <c r="F120" s="13"/>
      <c r="G120" s="51">
        <f>G121</f>
        <v>255000</v>
      </c>
      <c r="H120" s="51">
        <f>H121</f>
        <v>265200</v>
      </c>
      <c r="I120" s="51">
        <f>I121</f>
        <v>275800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129</v>
      </c>
      <c r="F121" s="13" t="s">
        <v>38</v>
      </c>
      <c r="G121" s="23">
        <v>255000</v>
      </c>
      <c r="H121" s="23">
        <v>265200</v>
      </c>
      <c r="I121" s="23">
        <v>275800</v>
      </c>
    </row>
    <row r="122" spans="1:11" ht="25.5">
      <c r="A122" s="12" t="s">
        <v>130</v>
      </c>
      <c r="B122" s="13" t="s">
        <v>17</v>
      </c>
      <c r="C122" s="13" t="s">
        <v>28</v>
      </c>
      <c r="D122" s="13" t="s">
        <v>123</v>
      </c>
      <c r="E122" s="13" t="s">
        <v>131</v>
      </c>
      <c r="F122" s="13"/>
      <c r="G122" s="51">
        <f>G123</f>
        <v>47200</v>
      </c>
      <c r="H122" s="51">
        <f>H123</f>
        <v>49000</v>
      </c>
      <c r="I122" s="51">
        <f>I123</f>
        <v>51000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131</v>
      </c>
      <c r="F123" s="13" t="s">
        <v>38</v>
      </c>
      <c r="G123" s="23">
        <v>47200</v>
      </c>
      <c r="H123" s="23">
        <v>49000</v>
      </c>
      <c r="I123" s="23">
        <v>51000</v>
      </c>
    </row>
    <row r="124" spans="1:11" ht="51">
      <c r="A124" s="12" t="s">
        <v>132</v>
      </c>
      <c r="B124" s="13" t="s">
        <v>17</v>
      </c>
      <c r="C124" s="13" t="s">
        <v>28</v>
      </c>
      <c r="D124" s="13" t="s">
        <v>123</v>
      </c>
      <c r="E124" s="13" t="s">
        <v>133</v>
      </c>
      <c r="F124" s="13"/>
      <c r="G124" s="51">
        <f>G125</f>
        <v>240000</v>
      </c>
      <c r="H124" s="51">
        <f>H125</f>
        <v>249600</v>
      </c>
      <c r="I124" s="51">
        <f>I125</f>
        <v>259600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133</v>
      </c>
      <c r="F125" s="13" t="s">
        <v>38</v>
      </c>
      <c r="G125" s="23">
        <v>240000</v>
      </c>
      <c r="H125" s="23">
        <v>249600</v>
      </c>
      <c r="I125" s="23">
        <v>259600</v>
      </c>
    </row>
    <row r="126" spans="1:11" ht="38.25">
      <c r="A126" s="12" t="s">
        <v>408</v>
      </c>
      <c r="B126" s="63" t="s">
        <v>17</v>
      </c>
      <c r="C126" s="63" t="s">
        <v>28</v>
      </c>
      <c r="D126" s="63" t="s">
        <v>123</v>
      </c>
      <c r="E126" s="63" t="s">
        <v>403</v>
      </c>
      <c r="F126" s="63"/>
      <c r="G126" s="51">
        <f>G127</f>
        <v>216000</v>
      </c>
      <c r="H126" s="51">
        <f>H127</f>
        <v>0</v>
      </c>
      <c r="I126" s="51">
        <f>I127</f>
        <v>0</v>
      </c>
    </row>
    <row r="127" spans="1:11">
      <c r="A127" s="12" t="s">
        <v>37</v>
      </c>
      <c r="B127" s="63" t="s">
        <v>17</v>
      </c>
      <c r="C127" s="63" t="s">
        <v>28</v>
      </c>
      <c r="D127" s="63" t="s">
        <v>123</v>
      </c>
      <c r="E127" s="63" t="s">
        <v>403</v>
      </c>
      <c r="F127" s="63" t="s">
        <v>38</v>
      </c>
      <c r="G127" s="20">
        <v>216000</v>
      </c>
      <c r="H127" s="23">
        <v>0</v>
      </c>
      <c r="I127" s="23">
        <v>0</v>
      </c>
    </row>
    <row r="128" spans="1:11" ht="51">
      <c r="A128" s="33" t="s">
        <v>315</v>
      </c>
      <c r="B128" s="13" t="s">
        <v>17</v>
      </c>
      <c r="C128" s="13" t="s">
        <v>28</v>
      </c>
      <c r="D128" s="13" t="s">
        <v>123</v>
      </c>
      <c r="E128" s="13" t="s">
        <v>134</v>
      </c>
      <c r="F128" s="13"/>
      <c r="G128" s="51">
        <f>G129</f>
        <v>62100</v>
      </c>
      <c r="H128" s="51">
        <f>H129</f>
        <v>62100</v>
      </c>
      <c r="I128" s="51">
        <f>I129</f>
        <v>64000</v>
      </c>
    </row>
    <row r="129" spans="1:11" ht="51">
      <c r="A129" s="12" t="s">
        <v>107</v>
      </c>
      <c r="B129" s="13" t="s">
        <v>17</v>
      </c>
      <c r="C129" s="13" t="s">
        <v>28</v>
      </c>
      <c r="D129" s="13" t="s">
        <v>123</v>
      </c>
      <c r="E129" s="13" t="s">
        <v>134</v>
      </c>
      <c r="F129" s="13" t="s">
        <v>108</v>
      </c>
      <c r="G129" s="23">
        <v>62100</v>
      </c>
      <c r="H129" s="23">
        <v>62100</v>
      </c>
      <c r="I129" s="23">
        <v>64000</v>
      </c>
    </row>
    <row r="130" spans="1:11" ht="38.25">
      <c r="A130" s="12" t="s">
        <v>135</v>
      </c>
      <c r="B130" s="13" t="s">
        <v>17</v>
      </c>
      <c r="C130" s="13" t="s">
        <v>28</v>
      </c>
      <c r="D130" s="13" t="s">
        <v>123</v>
      </c>
      <c r="E130" s="43" t="s">
        <v>360</v>
      </c>
      <c r="F130" s="13"/>
      <c r="G130" s="51">
        <f>G131</f>
        <v>350000</v>
      </c>
      <c r="H130" s="51">
        <f>H131</f>
        <v>402000</v>
      </c>
      <c r="I130" s="51">
        <f>I131</f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123</v>
      </c>
      <c r="E131" s="43" t="s">
        <v>360</v>
      </c>
      <c r="F131" s="13" t="s">
        <v>38</v>
      </c>
      <c r="G131" s="23">
        <v>350000</v>
      </c>
      <c r="H131" s="23">
        <v>402000</v>
      </c>
      <c r="I131" s="23">
        <v>0</v>
      </c>
    </row>
    <row r="132" spans="1:11" ht="25.5">
      <c r="A132" s="12" t="s">
        <v>136</v>
      </c>
      <c r="B132" s="13" t="s">
        <v>17</v>
      </c>
      <c r="C132" s="13" t="s">
        <v>28</v>
      </c>
      <c r="D132" s="13" t="s">
        <v>123</v>
      </c>
      <c r="E132" s="13" t="s">
        <v>137</v>
      </c>
      <c r="F132" s="13"/>
      <c r="G132" s="51">
        <f>G133</f>
        <v>0</v>
      </c>
      <c r="H132" s="51">
        <f>H133</f>
        <v>25000</v>
      </c>
      <c r="I132" s="51">
        <f>I133</f>
        <v>26000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13" t="s">
        <v>137</v>
      </c>
      <c r="F133" s="13" t="s">
        <v>38</v>
      </c>
      <c r="G133" s="20">
        <f>24000-24000</f>
        <v>0</v>
      </c>
      <c r="H133" s="23">
        <v>25000</v>
      </c>
      <c r="I133" s="23">
        <v>26000</v>
      </c>
    </row>
    <row r="134" spans="1:11" ht="102">
      <c r="A134" s="12" t="s">
        <v>138</v>
      </c>
      <c r="B134" s="13" t="s">
        <v>17</v>
      </c>
      <c r="C134" s="13" t="s">
        <v>28</v>
      </c>
      <c r="D134" s="13" t="s">
        <v>123</v>
      </c>
      <c r="E134" s="13" t="s">
        <v>139</v>
      </c>
      <c r="F134" s="13"/>
      <c r="G134" s="51">
        <f>G135</f>
        <v>420000</v>
      </c>
      <c r="H134" s="23">
        <v>0</v>
      </c>
      <c r="I134" s="23">
        <v>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139</v>
      </c>
      <c r="F135" s="13" t="s">
        <v>38</v>
      </c>
      <c r="G135" s="23">
        <f>300000+120000</f>
        <v>420000</v>
      </c>
      <c r="H135" s="23">
        <v>0</v>
      </c>
      <c r="I135" s="23">
        <v>0</v>
      </c>
    </row>
    <row r="136" spans="1:11" ht="51">
      <c r="A136" s="12" t="s">
        <v>140</v>
      </c>
      <c r="B136" s="13" t="s">
        <v>17</v>
      </c>
      <c r="C136" s="13" t="s">
        <v>28</v>
      </c>
      <c r="D136" s="13" t="s">
        <v>123</v>
      </c>
      <c r="E136" s="13" t="s">
        <v>141</v>
      </c>
      <c r="F136" s="13"/>
      <c r="G136" s="51">
        <f>G137</f>
        <v>2000</v>
      </c>
      <c r="H136" s="51">
        <f>H137</f>
        <v>2100</v>
      </c>
      <c r="I136" s="51">
        <f>I137</f>
        <v>2200</v>
      </c>
      <c r="K136" s="1" t="s">
        <v>309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141</v>
      </c>
      <c r="F137" s="13" t="s">
        <v>38</v>
      </c>
      <c r="G137" s="23">
        <v>2000</v>
      </c>
      <c r="H137" s="23">
        <v>2100</v>
      </c>
      <c r="I137" s="23">
        <v>2200</v>
      </c>
    </row>
    <row r="138" spans="1:11">
      <c r="A138" s="12" t="s">
        <v>142</v>
      </c>
      <c r="B138" s="13" t="s">
        <v>17</v>
      </c>
      <c r="C138" s="13" t="s">
        <v>34</v>
      </c>
      <c r="D138" s="13" t="s">
        <v>19</v>
      </c>
      <c r="E138" s="13"/>
      <c r="F138" s="13"/>
      <c r="G138" s="51">
        <f>G139+G141+G143+G145+G147+G149+G151</f>
        <v>130292790</v>
      </c>
      <c r="H138" s="51">
        <f>H139+H145+H147+H149+H151</f>
        <v>1700900</v>
      </c>
      <c r="I138" s="65">
        <f>I139+I145+I147+I149+I151</f>
        <v>912000</v>
      </c>
    </row>
    <row r="139" spans="1:11" ht="38.25">
      <c r="A139" s="12" t="s">
        <v>143</v>
      </c>
      <c r="B139" s="13" t="s">
        <v>17</v>
      </c>
      <c r="C139" s="13" t="s">
        <v>34</v>
      </c>
      <c r="D139" s="13" t="s">
        <v>19</v>
      </c>
      <c r="E139" s="13" t="s">
        <v>144</v>
      </c>
      <c r="F139" s="13"/>
      <c r="G139" s="51">
        <f>G140</f>
        <v>420000</v>
      </c>
      <c r="H139" s="51">
        <f>H140</f>
        <v>420000</v>
      </c>
      <c r="I139" s="51">
        <f>I140</f>
        <v>0</v>
      </c>
    </row>
    <row r="140" spans="1:11">
      <c r="A140" s="12" t="s">
        <v>37</v>
      </c>
      <c r="B140" s="13" t="s">
        <v>17</v>
      </c>
      <c r="C140" s="13" t="s">
        <v>34</v>
      </c>
      <c r="D140" s="13" t="s">
        <v>19</v>
      </c>
      <c r="E140" s="13" t="s">
        <v>144</v>
      </c>
      <c r="F140" s="13" t="s">
        <v>38</v>
      </c>
      <c r="G140" s="23">
        <f>839081-419081</f>
        <v>420000</v>
      </c>
      <c r="H140" s="23">
        <v>420000</v>
      </c>
      <c r="I140" s="23">
        <v>0</v>
      </c>
    </row>
    <row r="141" spans="1:11" ht="25.5">
      <c r="A141" s="12" t="s">
        <v>407</v>
      </c>
      <c r="B141" s="63" t="s">
        <v>17</v>
      </c>
      <c r="C141" s="63" t="s">
        <v>34</v>
      </c>
      <c r="D141" s="63" t="s">
        <v>19</v>
      </c>
      <c r="E141" s="63" t="s">
        <v>403</v>
      </c>
      <c r="F141" s="63"/>
      <c r="G141" s="51">
        <f>G142</f>
        <v>127680760</v>
      </c>
      <c r="H141" s="51">
        <f>H142</f>
        <v>0</v>
      </c>
      <c r="I141" s="51">
        <f>I142</f>
        <v>0</v>
      </c>
    </row>
    <row r="142" spans="1:11">
      <c r="A142" s="12" t="s">
        <v>37</v>
      </c>
      <c r="B142" s="63" t="s">
        <v>17</v>
      </c>
      <c r="C142" s="63" t="s">
        <v>34</v>
      </c>
      <c r="D142" s="63" t="s">
        <v>19</v>
      </c>
      <c r="E142" s="63" t="s">
        <v>403</v>
      </c>
      <c r="F142" s="74" t="s">
        <v>411</v>
      </c>
      <c r="G142" s="20">
        <v>127680760</v>
      </c>
      <c r="H142" s="23">
        <v>0</v>
      </c>
      <c r="I142" s="23">
        <v>0</v>
      </c>
    </row>
    <row r="143" spans="1:11" ht="51">
      <c r="A143" s="12" t="s">
        <v>409</v>
      </c>
      <c r="B143" s="63" t="s">
        <v>17</v>
      </c>
      <c r="C143" s="63" t="s">
        <v>34</v>
      </c>
      <c r="D143" s="63" t="s">
        <v>19</v>
      </c>
      <c r="E143" s="63" t="s">
        <v>406</v>
      </c>
      <c r="F143" s="63"/>
      <c r="G143" s="51">
        <f>G144</f>
        <v>400000</v>
      </c>
      <c r="H143" s="23">
        <v>0</v>
      </c>
      <c r="I143" s="23"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406</v>
      </c>
      <c r="F144" s="63" t="s">
        <v>38</v>
      </c>
      <c r="G144" s="20">
        <v>400000</v>
      </c>
      <c r="H144" s="23">
        <v>0</v>
      </c>
      <c r="I144" s="23">
        <v>0</v>
      </c>
    </row>
    <row r="145" spans="1:11" ht="25.5">
      <c r="A145" s="12" t="s">
        <v>145</v>
      </c>
      <c r="B145" s="13" t="s">
        <v>17</v>
      </c>
      <c r="C145" s="13" t="s">
        <v>34</v>
      </c>
      <c r="D145" s="13" t="s">
        <v>19</v>
      </c>
      <c r="E145" s="13" t="s">
        <v>146</v>
      </c>
      <c r="F145" s="13"/>
      <c r="G145" s="51">
        <f>G146</f>
        <v>262730</v>
      </c>
      <c r="H145" s="51">
        <f>H146</f>
        <v>0</v>
      </c>
      <c r="I145" s="51">
        <f>I146</f>
        <v>0</v>
      </c>
    </row>
    <row r="146" spans="1:11">
      <c r="A146" s="12" t="s">
        <v>37</v>
      </c>
      <c r="B146" s="13" t="s">
        <v>17</v>
      </c>
      <c r="C146" s="13" t="s">
        <v>34</v>
      </c>
      <c r="D146" s="13" t="s">
        <v>19</v>
      </c>
      <c r="E146" s="13" t="s">
        <v>146</v>
      </c>
      <c r="F146" s="13" t="s">
        <v>38</v>
      </c>
      <c r="G146" s="23">
        <f>429000-200000+70000+60000+70000-129000-37270</f>
        <v>262730</v>
      </c>
      <c r="H146" s="23">
        <v>0</v>
      </c>
      <c r="I146" s="23">
        <v>0</v>
      </c>
    </row>
    <row r="147" spans="1:11" ht="26.25" customHeight="1">
      <c r="A147" s="33" t="s">
        <v>316</v>
      </c>
      <c r="B147" s="30" t="s">
        <v>17</v>
      </c>
      <c r="C147" s="30" t="s">
        <v>34</v>
      </c>
      <c r="D147" s="30" t="s">
        <v>19</v>
      </c>
      <c r="E147" s="30" t="s">
        <v>317</v>
      </c>
      <c r="F147" s="31"/>
      <c r="G147" s="51">
        <f>G148</f>
        <v>287400</v>
      </c>
      <c r="H147" s="23">
        <v>404000</v>
      </c>
      <c r="I147" s="23">
        <v>0</v>
      </c>
    </row>
    <row r="148" spans="1:11">
      <c r="A148" s="12" t="s">
        <v>37</v>
      </c>
      <c r="B148" s="30" t="s">
        <v>17</v>
      </c>
      <c r="C148" s="30" t="s">
        <v>34</v>
      </c>
      <c r="D148" s="30" t="s">
        <v>19</v>
      </c>
      <c r="E148" s="79" t="s">
        <v>317</v>
      </c>
      <c r="F148" s="44" t="s">
        <v>54</v>
      </c>
      <c r="G148" s="25">
        <f>300000-12600</f>
        <v>287400</v>
      </c>
      <c r="H148" s="23">
        <v>404000</v>
      </c>
      <c r="I148" s="23">
        <v>0</v>
      </c>
      <c r="K148" s="1">
        <v>503</v>
      </c>
    </row>
    <row r="149" spans="1:11" ht="38.25">
      <c r="A149" s="12" t="s">
        <v>147</v>
      </c>
      <c r="B149" s="13" t="s">
        <v>17</v>
      </c>
      <c r="C149" s="13" t="s">
        <v>34</v>
      </c>
      <c r="D149" s="13" t="s">
        <v>19</v>
      </c>
      <c r="E149" s="13" t="s">
        <v>148</v>
      </c>
      <c r="F149" s="13"/>
      <c r="G149" s="51">
        <f>G150</f>
        <v>500000</v>
      </c>
      <c r="H149" s="51">
        <f>H150</f>
        <v>0</v>
      </c>
      <c r="I149" s="51">
        <f>I150</f>
        <v>0</v>
      </c>
    </row>
    <row r="150" spans="1:11">
      <c r="A150" s="12" t="s">
        <v>37</v>
      </c>
      <c r="B150" s="13" t="s">
        <v>17</v>
      </c>
      <c r="C150" s="13" t="s">
        <v>34</v>
      </c>
      <c r="D150" s="13" t="s">
        <v>19</v>
      </c>
      <c r="E150" s="13" t="s">
        <v>148</v>
      </c>
      <c r="F150" s="13" t="s">
        <v>38</v>
      </c>
      <c r="G150" s="20">
        <f>1200000-400000-300000</f>
        <v>500000</v>
      </c>
      <c r="H150" s="23">
        <v>0</v>
      </c>
      <c r="I150" s="23">
        <v>0</v>
      </c>
    </row>
    <row r="151" spans="1:11" ht="25.5">
      <c r="A151" s="12" t="s">
        <v>346</v>
      </c>
      <c r="B151" s="63" t="s">
        <v>17</v>
      </c>
      <c r="C151" s="63" t="s">
        <v>34</v>
      </c>
      <c r="D151" s="63" t="s">
        <v>19</v>
      </c>
      <c r="E151" s="63" t="s">
        <v>345</v>
      </c>
      <c r="F151" s="63"/>
      <c r="G151" s="51">
        <f>G152</f>
        <v>741900</v>
      </c>
      <c r="H151" s="51">
        <f>H152</f>
        <v>876900</v>
      </c>
      <c r="I151" s="51">
        <f>I152</f>
        <v>912000</v>
      </c>
    </row>
    <row r="152" spans="1:11">
      <c r="A152" s="12" t="s">
        <v>37</v>
      </c>
      <c r="B152" s="63" t="s">
        <v>17</v>
      </c>
      <c r="C152" s="63" t="s">
        <v>34</v>
      </c>
      <c r="D152" s="63" t="s">
        <v>19</v>
      </c>
      <c r="E152" s="63" t="s">
        <v>345</v>
      </c>
      <c r="F152" s="63" t="s">
        <v>38</v>
      </c>
      <c r="G152" s="20">
        <f>843200-1300-100000</f>
        <v>741900</v>
      </c>
      <c r="H152" s="23">
        <v>876900</v>
      </c>
      <c r="I152" s="23">
        <v>912000</v>
      </c>
    </row>
    <row r="153" spans="1:11">
      <c r="A153" s="12" t="s">
        <v>149</v>
      </c>
      <c r="B153" s="13" t="s">
        <v>17</v>
      </c>
      <c r="C153" s="13" t="s">
        <v>34</v>
      </c>
      <c r="D153" s="13" t="s">
        <v>20</v>
      </c>
      <c r="E153" s="13"/>
      <c r="F153" s="13"/>
      <c r="G153" s="51">
        <f>G154+G156+G158+G160+G162+G166+G168+G170+G172+G175</f>
        <v>30678395.460000001</v>
      </c>
      <c r="H153" s="51">
        <f>H154+H156+H158+H160+H162+H164+H166+H168+H170</f>
        <v>56704601.940000005</v>
      </c>
      <c r="I153" s="65">
        <f>I154+I156+I158+I160+I162+I164+I170</f>
        <v>24825200</v>
      </c>
    </row>
    <row r="154" spans="1:11" ht="76.5">
      <c r="A154" s="12" t="s">
        <v>151</v>
      </c>
      <c r="B154" s="63" t="s">
        <v>17</v>
      </c>
      <c r="C154" s="63" t="s">
        <v>34</v>
      </c>
      <c r="D154" s="63" t="s">
        <v>20</v>
      </c>
      <c r="E154" s="30" t="s">
        <v>150</v>
      </c>
      <c r="F154" s="63"/>
      <c r="G154" s="51">
        <f>G155</f>
        <v>722975.67999999993</v>
      </c>
      <c r="H154" s="51">
        <f>H155</f>
        <v>1122000</v>
      </c>
      <c r="I154" s="51">
        <f>I155</f>
        <v>1356200</v>
      </c>
    </row>
    <row r="155" spans="1:11">
      <c r="A155" s="12" t="s">
        <v>37</v>
      </c>
      <c r="B155" s="63" t="s">
        <v>17</v>
      </c>
      <c r="C155" s="63" t="s">
        <v>34</v>
      </c>
      <c r="D155" s="63" t="s">
        <v>20</v>
      </c>
      <c r="E155" s="30" t="s">
        <v>150</v>
      </c>
      <c r="F155" s="63" t="s">
        <v>38</v>
      </c>
      <c r="G155" s="83">
        <f>1218614+3600-499238.32</f>
        <v>722975.67999999993</v>
      </c>
      <c r="H155" s="53">
        <v>1122000</v>
      </c>
      <c r="I155" s="53">
        <v>1356200</v>
      </c>
    </row>
    <row r="156" spans="1:11" ht="63.75" customHeight="1">
      <c r="A156" s="12" t="s">
        <v>151</v>
      </c>
      <c r="B156" s="13" t="s">
        <v>17</v>
      </c>
      <c r="C156" s="13" t="s">
        <v>34</v>
      </c>
      <c r="D156" s="13" t="s">
        <v>20</v>
      </c>
      <c r="E156" s="30" t="s">
        <v>150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1">
      <c r="A157" s="12" t="s">
        <v>53</v>
      </c>
      <c r="B157" s="43" t="s">
        <v>17</v>
      </c>
      <c r="C157" s="43" t="s">
        <v>34</v>
      </c>
      <c r="D157" s="43" t="s">
        <v>20</v>
      </c>
      <c r="E157" s="36" t="s">
        <v>150</v>
      </c>
      <c r="F157" s="43" t="s">
        <v>54</v>
      </c>
      <c r="G157" s="23">
        <f>1122000-1122000</f>
        <v>0</v>
      </c>
      <c r="H157" s="23">
        <v>0</v>
      </c>
      <c r="I157" s="23">
        <v>0</v>
      </c>
    </row>
    <row r="158" spans="1:11" ht="25.5" customHeight="1">
      <c r="A158" s="49" t="s">
        <v>349</v>
      </c>
      <c r="B158" s="43" t="s">
        <v>17</v>
      </c>
      <c r="C158" s="43" t="s">
        <v>34</v>
      </c>
      <c r="D158" s="43" t="s">
        <v>20</v>
      </c>
      <c r="E158" s="48" t="s">
        <v>335</v>
      </c>
      <c r="F158" s="43"/>
      <c r="G158" s="51">
        <f>G159</f>
        <v>200000</v>
      </c>
      <c r="H158" s="51">
        <f>H159</f>
        <v>200000</v>
      </c>
      <c r="I158" s="51">
        <f>I159</f>
        <v>200000</v>
      </c>
    </row>
    <row r="159" spans="1:11">
      <c r="A159" s="12" t="s">
        <v>37</v>
      </c>
      <c r="B159" s="43" t="s">
        <v>17</v>
      </c>
      <c r="C159" s="43" t="s">
        <v>34</v>
      </c>
      <c r="D159" s="43" t="s">
        <v>20</v>
      </c>
      <c r="E159" s="48" t="s">
        <v>335</v>
      </c>
      <c r="F159" s="43" t="s">
        <v>38</v>
      </c>
      <c r="G159" s="23">
        <v>200000</v>
      </c>
      <c r="H159" s="23">
        <v>200000</v>
      </c>
      <c r="I159" s="23">
        <v>200000</v>
      </c>
    </row>
    <row r="160" spans="1:11" ht="38.25">
      <c r="A160" s="12" t="s">
        <v>347</v>
      </c>
      <c r="B160" s="43" t="s">
        <v>17</v>
      </c>
      <c r="C160" s="43" t="s">
        <v>34</v>
      </c>
      <c r="D160" s="43" t="s">
        <v>20</v>
      </c>
      <c r="E160" s="48" t="s">
        <v>364</v>
      </c>
      <c r="F160" s="43"/>
      <c r="G160" s="51">
        <f>G161</f>
        <v>15107831.279999999</v>
      </c>
      <c r="H160" s="51">
        <f>H161</f>
        <v>22500000</v>
      </c>
      <c r="I160" s="51">
        <f>I161</f>
        <v>22500000</v>
      </c>
    </row>
    <row r="161" spans="1:9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364</v>
      </c>
      <c r="F161" s="43" t="s">
        <v>38</v>
      </c>
      <c r="G161" s="23">
        <f>13704200+413631.28+990000</f>
        <v>15107831.279999999</v>
      </c>
      <c r="H161" s="23">
        <v>22500000</v>
      </c>
      <c r="I161" s="23">
        <v>22500000</v>
      </c>
    </row>
    <row r="162" spans="1:9" ht="48.75">
      <c r="A162" s="47" t="s">
        <v>350</v>
      </c>
      <c r="B162" s="43" t="s">
        <v>17</v>
      </c>
      <c r="C162" s="43" t="s">
        <v>34</v>
      </c>
      <c r="D162" s="43" t="s">
        <v>20</v>
      </c>
      <c r="E162" s="48" t="s">
        <v>351</v>
      </c>
      <c r="F162" s="43"/>
      <c r="G162" s="51">
        <f>G163</f>
        <v>0</v>
      </c>
      <c r="H162" s="51">
        <f>H163</f>
        <v>0</v>
      </c>
      <c r="I162" s="51">
        <f>I163</f>
        <v>0</v>
      </c>
    </row>
    <row r="163" spans="1:9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351</v>
      </c>
      <c r="F163" s="43" t="s">
        <v>38</v>
      </c>
      <c r="G163" s="23">
        <f>11591500-11591500</f>
        <v>0</v>
      </c>
      <c r="H163" s="23">
        <f>14501500-14501500</f>
        <v>0</v>
      </c>
      <c r="I163" s="23">
        <v>0</v>
      </c>
    </row>
    <row r="164" spans="1:9" ht="38.25">
      <c r="A164" s="12" t="s">
        <v>347</v>
      </c>
      <c r="B164" s="43" t="s">
        <v>17</v>
      </c>
      <c r="C164" s="43" t="s">
        <v>34</v>
      </c>
      <c r="D164" s="43" t="s">
        <v>20</v>
      </c>
      <c r="E164" s="48" t="s">
        <v>348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9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348</v>
      </c>
      <c r="F165" s="43" t="s">
        <v>38</v>
      </c>
      <c r="G165" s="23">
        <f>15590200-15590200</f>
        <v>0</v>
      </c>
      <c r="H165" s="23">
        <f>22500000-22500000</f>
        <v>0</v>
      </c>
      <c r="I165" s="23">
        <f>22500000-22500000</f>
        <v>0</v>
      </c>
    </row>
    <row r="166" spans="1:9" ht="50.25" customHeight="1">
      <c r="A166" s="12" t="s">
        <v>350</v>
      </c>
      <c r="B166" s="43" t="s">
        <v>17</v>
      </c>
      <c r="C166" s="43" t="s">
        <v>34</v>
      </c>
      <c r="D166" s="43" t="s">
        <v>20</v>
      </c>
      <c r="E166" s="48" t="s">
        <v>371</v>
      </c>
      <c r="F166" s="43"/>
      <c r="G166" s="51">
        <f>G167</f>
        <v>11591500</v>
      </c>
      <c r="H166" s="51">
        <f>H167</f>
        <v>31150193.880000003</v>
      </c>
      <c r="I166" s="51">
        <f>I167</f>
        <v>0</v>
      </c>
    </row>
    <row r="167" spans="1:9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371</v>
      </c>
      <c r="F167" s="43" t="s">
        <v>38</v>
      </c>
      <c r="G167" s="23">
        <v>11591500</v>
      </c>
      <c r="H167" s="23">
        <f>14501500+16648693.88</f>
        <v>31150193.880000003</v>
      </c>
      <c r="I167" s="23">
        <v>0</v>
      </c>
    </row>
    <row r="168" spans="1:9" ht="51">
      <c r="A168" s="12" t="s">
        <v>372</v>
      </c>
      <c r="B168" s="43" t="s">
        <v>17</v>
      </c>
      <c r="C168" s="43" t="s">
        <v>34</v>
      </c>
      <c r="D168" s="43" t="s">
        <v>20</v>
      </c>
      <c r="E168" s="48" t="s">
        <v>373</v>
      </c>
      <c r="F168" s="43"/>
      <c r="G168" s="51">
        <f>G169</f>
        <v>358500</v>
      </c>
      <c r="H168" s="51">
        <f>H169</f>
        <v>963408.06</v>
      </c>
      <c r="I168" s="51">
        <f>I169</f>
        <v>0</v>
      </c>
    </row>
    <row r="169" spans="1:9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373</v>
      </c>
      <c r="F169" s="43" t="s">
        <v>38</v>
      </c>
      <c r="G169" s="23">
        <v>358500</v>
      </c>
      <c r="H169" s="23">
        <f>448500+514908.06</f>
        <v>963408.06</v>
      </c>
      <c r="I169" s="23">
        <v>0</v>
      </c>
    </row>
    <row r="170" spans="1:9" ht="63.75">
      <c r="A170" s="35" t="s">
        <v>161</v>
      </c>
      <c r="B170" s="30" t="s">
        <v>17</v>
      </c>
      <c r="C170" s="30" t="s">
        <v>34</v>
      </c>
      <c r="D170" s="30" t="s">
        <v>20</v>
      </c>
      <c r="E170" s="30" t="s">
        <v>162</v>
      </c>
      <c r="F170" s="31"/>
      <c r="G170" s="51">
        <f>G171</f>
        <v>769000</v>
      </c>
      <c r="H170" s="51">
        <f>H171</f>
        <v>769000</v>
      </c>
      <c r="I170" s="51">
        <f>I171</f>
        <v>769000</v>
      </c>
    </row>
    <row r="171" spans="1:9" ht="51">
      <c r="A171" s="34" t="s">
        <v>318</v>
      </c>
      <c r="B171" s="30" t="s">
        <v>17</v>
      </c>
      <c r="C171" s="30" t="s">
        <v>34</v>
      </c>
      <c r="D171" s="30" t="s">
        <v>20</v>
      </c>
      <c r="E171" s="30" t="s">
        <v>162</v>
      </c>
      <c r="F171" s="30" t="s">
        <v>108</v>
      </c>
      <c r="G171" s="23">
        <v>769000</v>
      </c>
      <c r="H171" s="23">
        <v>769000</v>
      </c>
      <c r="I171" s="23">
        <v>769000</v>
      </c>
    </row>
    <row r="172" spans="1:9" ht="38.25">
      <c r="A172" s="12" t="s">
        <v>398</v>
      </c>
      <c r="B172" s="44" t="s">
        <v>17</v>
      </c>
      <c r="C172" s="44" t="s">
        <v>34</v>
      </c>
      <c r="D172" s="44" t="s">
        <v>20</v>
      </c>
      <c r="E172" s="44" t="s">
        <v>399</v>
      </c>
      <c r="F172" s="30"/>
      <c r="G172" s="51">
        <f>G173+G174</f>
        <v>42588.5</v>
      </c>
      <c r="H172" s="51">
        <f>H173</f>
        <v>0</v>
      </c>
      <c r="I172" s="51">
        <f>I173</f>
        <v>0</v>
      </c>
    </row>
    <row r="173" spans="1:9">
      <c r="A173" s="12" t="s">
        <v>37</v>
      </c>
      <c r="B173" s="44" t="s">
        <v>17</v>
      </c>
      <c r="C173" s="44" t="s">
        <v>34</v>
      </c>
      <c r="D173" s="44" t="s">
        <v>20</v>
      </c>
      <c r="E173" s="44" t="s">
        <v>399</v>
      </c>
      <c r="F173" s="44" t="s">
        <v>38</v>
      </c>
      <c r="G173" s="20">
        <f>42588.5-42588.5</f>
        <v>0</v>
      </c>
      <c r="H173" s="23">
        <v>0</v>
      </c>
      <c r="I173" s="23">
        <v>0</v>
      </c>
    </row>
    <row r="174" spans="1:9">
      <c r="A174" s="12" t="s">
        <v>336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44" t="s">
        <v>337</v>
      </c>
      <c r="G174" s="20">
        <v>42588.5</v>
      </c>
      <c r="H174" s="23">
        <v>0</v>
      </c>
      <c r="I174" s="23">
        <v>0</v>
      </c>
    </row>
    <row r="175" spans="1:9">
      <c r="A175" s="76" t="s">
        <v>365</v>
      </c>
      <c r="B175" s="44" t="s">
        <v>17</v>
      </c>
      <c r="C175" s="44" t="s">
        <v>34</v>
      </c>
      <c r="D175" s="44" t="s">
        <v>20</v>
      </c>
      <c r="E175" s="44" t="s">
        <v>370</v>
      </c>
      <c r="F175" s="30"/>
      <c r="G175" s="51">
        <f>G176</f>
        <v>1886000</v>
      </c>
      <c r="H175" s="51">
        <v>0</v>
      </c>
      <c r="I175" s="51">
        <v>0</v>
      </c>
    </row>
    <row r="176" spans="1:9">
      <c r="A176" s="76" t="s">
        <v>366</v>
      </c>
      <c r="B176" s="44" t="s">
        <v>17</v>
      </c>
      <c r="C176" s="44" t="s">
        <v>34</v>
      </c>
      <c r="D176" s="44" t="s">
        <v>20</v>
      </c>
      <c r="E176" s="44" t="s">
        <v>368</v>
      </c>
      <c r="F176" s="30"/>
      <c r="G176" s="53">
        <f>G177</f>
        <v>1886000</v>
      </c>
      <c r="H176" s="23">
        <v>0</v>
      </c>
      <c r="I176" s="23">
        <v>0</v>
      </c>
    </row>
    <row r="177" spans="1:12">
      <c r="A177" s="75" t="s">
        <v>367</v>
      </c>
      <c r="B177" s="44" t="s">
        <v>17</v>
      </c>
      <c r="C177" s="44" t="s">
        <v>34</v>
      </c>
      <c r="D177" s="44" t="s">
        <v>20</v>
      </c>
      <c r="E177" s="44" t="s">
        <v>368</v>
      </c>
      <c r="F177" s="44" t="s">
        <v>369</v>
      </c>
      <c r="G177" s="23">
        <v>1886000</v>
      </c>
      <c r="H177" s="23">
        <v>0</v>
      </c>
      <c r="I177" s="23">
        <v>0</v>
      </c>
    </row>
    <row r="178" spans="1:12">
      <c r="A178" s="12" t="s">
        <v>152</v>
      </c>
      <c r="B178" s="13" t="s">
        <v>17</v>
      </c>
      <c r="C178" s="13" t="s">
        <v>34</v>
      </c>
      <c r="D178" s="13" t="s">
        <v>72</v>
      </c>
      <c r="E178" s="13"/>
      <c r="F178" s="13"/>
      <c r="G178" s="51">
        <f>G179+G182+G184+G186+G188+G190+G192</f>
        <v>7639124.3200000003</v>
      </c>
      <c r="H178" s="51">
        <f>H179+H182+H184+H186+H188+H190</f>
        <v>12614515</v>
      </c>
      <c r="I178" s="65">
        <f>I179+I182+I184+I186+I188+I190</f>
        <v>9518587</v>
      </c>
    </row>
    <row r="179" spans="1:12">
      <c r="A179" s="12" t="s">
        <v>153</v>
      </c>
      <c r="B179" s="13" t="s">
        <v>17</v>
      </c>
      <c r="C179" s="13" t="s">
        <v>34</v>
      </c>
      <c r="D179" s="13" t="s">
        <v>72</v>
      </c>
      <c r="E179" s="13" t="s">
        <v>154</v>
      </c>
      <c r="F179" s="13"/>
      <c r="G179" s="51">
        <f>G180+G181</f>
        <v>5117770</v>
      </c>
      <c r="H179" s="51">
        <f>H180+H181</f>
        <v>6057065</v>
      </c>
      <c r="I179" s="51">
        <f>I180+I181</f>
        <v>6284937</v>
      </c>
    </row>
    <row r="180" spans="1:12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154</v>
      </c>
      <c r="F180" s="13" t="s">
        <v>38</v>
      </c>
      <c r="G180" s="23">
        <v>1341284.22</v>
      </c>
      <c r="H180" s="25">
        <v>2190374.6</v>
      </c>
      <c r="I180" s="25">
        <v>2269953.4700000002</v>
      </c>
    </row>
    <row r="181" spans="1:12">
      <c r="A181" s="12" t="s">
        <v>53</v>
      </c>
      <c r="B181" s="13" t="s">
        <v>17</v>
      </c>
      <c r="C181" s="13" t="s">
        <v>34</v>
      </c>
      <c r="D181" s="13" t="s">
        <v>72</v>
      </c>
      <c r="E181" s="13" t="s">
        <v>154</v>
      </c>
      <c r="F181" s="13" t="s">
        <v>54</v>
      </c>
      <c r="G181" s="23">
        <f>3853715.78-77230</f>
        <v>3776485.78</v>
      </c>
      <c r="H181" s="25">
        <v>3866690.4</v>
      </c>
      <c r="I181" s="25">
        <v>4014983.53</v>
      </c>
    </row>
    <row r="182" spans="1:12">
      <c r="A182" s="12" t="s">
        <v>354</v>
      </c>
      <c r="B182" s="63" t="s">
        <v>17</v>
      </c>
      <c r="C182" s="63" t="s">
        <v>34</v>
      </c>
      <c r="D182" s="63" t="s">
        <v>72</v>
      </c>
      <c r="E182" s="63" t="s">
        <v>352</v>
      </c>
      <c r="F182" s="63"/>
      <c r="G182" s="51">
        <f>G183</f>
        <v>0</v>
      </c>
      <c r="H182" s="51">
        <f>H183</f>
        <v>3246000</v>
      </c>
      <c r="I182" s="51">
        <f>I183</f>
        <v>0</v>
      </c>
    </row>
    <row r="183" spans="1:12">
      <c r="A183" s="12" t="s">
        <v>37</v>
      </c>
      <c r="B183" s="63" t="s">
        <v>17</v>
      </c>
      <c r="C183" s="63" t="s">
        <v>34</v>
      </c>
      <c r="D183" s="63" t="s">
        <v>72</v>
      </c>
      <c r="E183" s="63" t="s">
        <v>352</v>
      </c>
      <c r="F183" s="63" t="s">
        <v>38</v>
      </c>
      <c r="G183" s="23">
        <f>277500-277500</f>
        <v>0</v>
      </c>
      <c r="H183" s="25">
        <v>3246000</v>
      </c>
      <c r="I183" s="25">
        <v>0</v>
      </c>
    </row>
    <row r="184" spans="1:12">
      <c r="A184" s="12" t="s">
        <v>155</v>
      </c>
      <c r="B184" s="13" t="s">
        <v>17</v>
      </c>
      <c r="C184" s="13" t="s">
        <v>34</v>
      </c>
      <c r="D184" s="13" t="s">
        <v>72</v>
      </c>
      <c r="E184" s="13" t="s">
        <v>156</v>
      </c>
      <c r="F184" s="13"/>
      <c r="G184" s="51">
        <f>G185</f>
        <v>453579.4</v>
      </c>
      <c r="H184" s="51">
        <f>H185</f>
        <v>815150</v>
      </c>
      <c r="I184" s="51">
        <f>I185</f>
        <v>734350</v>
      </c>
    </row>
    <row r="185" spans="1:12">
      <c r="A185" s="12" t="s">
        <v>37</v>
      </c>
      <c r="B185" s="13" t="s">
        <v>17</v>
      </c>
      <c r="C185" s="13" t="s">
        <v>34</v>
      </c>
      <c r="D185" s="13" t="s">
        <v>72</v>
      </c>
      <c r="E185" s="13" t="s">
        <v>156</v>
      </c>
      <c r="F185" s="13" t="s">
        <v>38</v>
      </c>
      <c r="G185" s="23">
        <f>629000-175420.6</f>
        <v>453579.4</v>
      </c>
      <c r="H185" s="23">
        <v>815150</v>
      </c>
      <c r="I185" s="23">
        <v>734350</v>
      </c>
    </row>
    <row r="186" spans="1:12" ht="63.75">
      <c r="A186" s="12" t="s">
        <v>157</v>
      </c>
      <c r="B186" s="13" t="s">
        <v>17</v>
      </c>
      <c r="C186" s="13" t="s">
        <v>34</v>
      </c>
      <c r="D186" s="13" t="s">
        <v>72</v>
      </c>
      <c r="E186" s="13" t="s">
        <v>158</v>
      </c>
      <c r="F186" s="13"/>
      <c r="G186" s="51">
        <f>G187</f>
        <v>2055174.92</v>
      </c>
      <c r="H186" s="51">
        <f>H187</f>
        <v>2496300</v>
      </c>
      <c r="I186" s="51">
        <f>I187</f>
        <v>2499300</v>
      </c>
      <c r="K186" s="1" t="s">
        <v>309</v>
      </c>
      <c r="L186" s="1" t="s">
        <v>309</v>
      </c>
    </row>
    <row r="187" spans="1:12">
      <c r="A187" s="12" t="s">
        <v>37</v>
      </c>
      <c r="B187" s="13" t="s">
        <v>17</v>
      </c>
      <c r="C187" s="13" t="s">
        <v>34</v>
      </c>
      <c r="D187" s="13" t="s">
        <v>72</v>
      </c>
      <c r="E187" s="13" t="s">
        <v>158</v>
      </c>
      <c r="F187" s="13" t="s">
        <v>38</v>
      </c>
      <c r="G187" s="53">
        <f>2014844.8-200000-94900+263187.92+94900-22857.8</f>
        <v>2055174.92</v>
      </c>
      <c r="H187" s="23">
        <v>2496300</v>
      </c>
      <c r="I187" s="23">
        <v>2499300</v>
      </c>
    </row>
    <row r="188" spans="1:12" ht="17.25" customHeight="1">
      <c r="A188" s="42" t="s">
        <v>324</v>
      </c>
      <c r="B188" s="13" t="s">
        <v>17</v>
      </c>
      <c r="C188" s="13" t="s">
        <v>34</v>
      </c>
      <c r="D188" s="13" t="s">
        <v>72</v>
      </c>
      <c r="E188" s="44" t="s">
        <v>338</v>
      </c>
      <c r="F188" s="13"/>
      <c r="G188" s="51">
        <f>G189</f>
        <v>0</v>
      </c>
      <c r="H188" s="51">
        <f>H189</f>
        <v>0</v>
      </c>
      <c r="I188" s="51">
        <f>I189</f>
        <v>0</v>
      </c>
    </row>
    <row r="189" spans="1:12" ht="17.25" customHeight="1">
      <c r="A189" s="12" t="s">
        <v>37</v>
      </c>
      <c r="B189" s="57" t="s">
        <v>17</v>
      </c>
      <c r="C189" s="57" t="s">
        <v>34</v>
      </c>
      <c r="D189" s="57" t="s">
        <v>72</v>
      </c>
      <c r="E189" s="44" t="s">
        <v>338</v>
      </c>
      <c r="F189" s="57" t="s">
        <v>38</v>
      </c>
      <c r="G189" s="20">
        <f>620100-145000-375100-100000</f>
        <v>0</v>
      </c>
      <c r="H189" s="23">
        <v>0</v>
      </c>
      <c r="I189" s="23">
        <v>0</v>
      </c>
    </row>
    <row r="190" spans="1:12" ht="17.25" customHeight="1">
      <c r="A190" s="42" t="s">
        <v>324</v>
      </c>
      <c r="B190" s="56" t="s">
        <v>17</v>
      </c>
      <c r="C190" s="56" t="s">
        <v>34</v>
      </c>
      <c r="D190" s="56" t="s">
        <v>72</v>
      </c>
      <c r="E190" s="30" t="s">
        <v>160</v>
      </c>
      <c r="F190" s="56"/>
      <c r="G190" s="51">
        <f>G191</f>
        <v>0</v>
      </c>
      <c r="H190" s="51">
        <f>H191</f>
        <v>0</v>
      </c>
      <c r="I190" s="51">
        <f>I191</f>
        <v>0</v>
      </c>
    </row>
    <row r="191" spans="1:12">
      <c r="A191" s="12" t="s">
        <v>37</v>
      </c>
      <c r="B191" s="13" t="s">
        <v>17</v>
      </c>
      <c r="C191" s="13" t="s">
        <v>34</v>
      </c>
      <c r="D191" s="13" t="s">
        <v>72</v>
      </c>
      <c r="E191" s="30" t="s">
        <v>160</v>
      </c>
      <c r="F191" s="13" t="s">
        <v>38</v>
      </c>
      <c r="G191" s="23">
        <f>620100-620100</f>
        <v>0</v>
      </c>
      <c r="H191" s="23">
        <v>0</v>
      </c>
      <c r="I191" s="23">
        <v>0</v>
      </c>
    </row>
    <row r="192" spans="1:12">
      <c r="A192" s="12" t="s">
        <v>396</v>
      </c>
      <c r="B192" s="63" t="s">
        <v>17</v>
      </c>
      <c r="C192" s="63" t="s">
        <v>34</v>
      </c>
      <c r="D192" s="63" t="s">
        <v>72</v>
      </c>
      <c r="E192" s="44" t="s">
        <v>397</v>
      </c>
      <c r="F192" s="63"/>
      <c r="G192" s="51">
        <f>G193</f>
        <v>12600</v>
      </c>
      <c r="H192" s="51">
        <f>H193</f>
        <v>0</v>
      </c>
      <c r="I192" s="51">
        <f>I193</f>
        <v>0</v>
      </c>
    </row>
    <row r="193" spans="1:9">
      <c r="A193" s="12" t="s">
        <v>37</v>
      </c>
      <c r="B193" s="63" t="s">
        <v>17</v>
      </c>
      <c r="C193" s="63" t="s">
        <v>34</v>
      </c>
      <c r="D193" s="63" t="s">
        <v>72</v>
      </c>
      <c r="E193" s="44" t="s">
        <v>397</v>
      </c>
      <c r="F193" s="63" t="s">
        <v>38</v>
      </c>
      <c r="G193" s="23">
        <v>12600</v>
      </c>
      <c r="H193" s="23">
        <v>0</v>
      </c>
      <c r="I193" s="23">
        <v>0</v>
      </c>
    </row>
    <row r="194" spans="1:9" ht="25.5">
      <c r="A194" s="12" t="s">
        <v>159</v>
      </c>
      <c r="B194" s="63" t="s">
        <v>17</v>
      </c>
      <c r="C194" s="63" t="s">
        <v>34</v>
      </c>
      <c r="D194" s="63" t="s">
        <v>34</v>
      </c>
      <c r="E194" s="44" t="s">
        <v>160</v>
      </c>
      <c r="F194" s="63"/>
      <c r="G194" s="51">
        <f>G195</f>
        <v>443465.65</v>
      </c>
      <c r="H194" s="51">
        <f>H195</f>
        <v>0</v>
      </c>
      <c r="I194" s="65">
        <f>I195</f>
        <v>0</v>
      </c>
    </row>
    <row r="195" spans="1:9" ht="40.5" customHeight="1">
      <c r="A195" s="12" t="s">
        <v>353</v>
      </c>
      <c r="B195" s="63" t="s">
        <v>17</v>
      </c>
      <c r="C195" s="63" t="s">
        <v>34</v>
      </c>
      <c r="D195" s="63" t="s">
        <v>34</v>
      </c>
      <c r="E195" s="30" t="s">
        <v>160</v>
      </c>
      <c r="F195" s="63"/>
      <c r="G195" s="53">
        <f>G196+G197</f>
        <v>443465.65</v>
      </c>
      <c r="H195" s="53">
        <f>H196+H197</f>
        <v>0</v>
      </c>
      <c r="I195" s="53">
        <f>I196+I197</f>
        <v>0</v>
      </c>
    </row>
    <row r="196" spans="1:9">
      <c r="A196" s="12" t="s">
        <v>37</v>
      </c>
      <c r="B196" s="63" t="s">
        <v>17</v>
      </c>
      <c r="C196" s="63" t="s">
        <v>34</v>
      </c>
      <c r="D196" s="63" t="s">
        <v>34</v>
      </c>
      <c r="E196" s="30" t="s">
        <v>160</v>
      </c>
      <c r="F196" s="63" t="s">
        <v>38</v>
      </c>
      <c r="G196" s="20">
        <f>205100+37270-48904.35</f>
        <v>193465.65</v>
      </c>
      <c r="H196" s="23">
        <v>0</v>
      </c>
      <c r="I196" s="23">
        <v>0</v>
      </c>
    </row>
    <row r="197" spans="1:9">
      <c r="A197" s="12" t="s">
        <v>53</v>
      </c>
      <c r="B197" s="63" t="s">
        <v>17</v>
      </c>
      <c r="C197" s="63" t="s">
        <v>34</v>
      </c>
      <c r="D197" s="63" t="s">
        <v>34</v>
      </c>
      <c r="E197" s="30" t="s">
        <v>160</v>
      </c>
      <c r="F197" s="63" t="s">
        <v>54</v>
      </c>
      <c r="G197" s="23">
        <f>200000+50000</f>
        <v>250000</v>
      </c>
      <c r="H197" s="23">
        <v>0</v>
      </c>
      <c r="I197" s="23">
        <v>0</v>
      </c>
    </row>
    <row r="198" spans="1:9" ht="25.5">
      <c r="A198" s="12" t="s">
        <v>163</v>
      </c>
      <c r="B198" s="13" t="s">
        <v>17</v>
      </c>
      <c r="C198" s="13" t="s">
        <v>100</v>
      </c>
      <c r="D198" s="13" t="s">
        <v>72</v>
      </c>
      <c r="E198" s="13"/>
      <c r="F198" s="13"/>
      <c r="G198" s="51">
        <f>G199</f>
        <v>389800</v>
      </c>
      <c r="H198" s="51">
        <f>H199</f>
        <v>334600</v>
      </c>
      <c r="I198" s="65">
        <f>I199</f>
        <v>334600</v>
      </c>
    </row>
    <row r="199" spans="1:9" ht="51">
      <c r="A199" s="12" t="s">
        <v>164</v>
      </c>
      <c r="B199" s="13" t="s">
        <v>17</v>
      </c>
      <c r="C199" s="13" t="s">
        <v>100</v>
      </c>
      <c r="D199" s="13" t="s">
        <v>72</v>
      </c>
      <c r="E199" s="13" t="s">
        <v>165</v>
      </c>
      <c r="F199" s="13"/>
      <c r="G199" s="51">
        <f>G200+G201</f>
        <v>389800</v>
      </c>
      <c r="H199" s="51">
        <f>H200+H201</f>
        <v>334600</v>
      </c>
      <c r="I199" s="51">
        <f>I200+I201</f>
        <v>334600</v>
      </c>
    </row>
    <row r="200" spans="1:9">
      <c r="A200" s="12" t="s">
        <v>37</v>
      </c>
      <c r="B200" s="13" t="s">
        <v>17</v>
      </c>
      <c r="C200" s="13" t="s">
        <v>100</v>
      </c>
      <c r="D200" s="13" t="s">
        <v>72</v>
      </c>
      <c r="E200" s="13" t="s">
        <v>165</v>
      </c>
      <c r="F200" s="13" t="s">
        <v>38</v>
      </c>
      <c r="G200" s="20">
        <f>542400+44230-388000+145000+2470</f>
        <v>346100</v>
      </c>
      <c r="H200" s="23">
        <v>315900</v>
      </c>
      <c r="I200" s="23">
        <v>315900</v>
      </c>
    </row>
    <row r="201" spans="1:9">
      <c r="A201" s="12" t="s">
        <v>53</v>
      </c>
      <c r="B201" s="13" t="s">
        <v>17</v>
      </c>
      <c r="C201" s="13" t="s">
        <v>100</v>
      </c>
      <c r="D201" s="13" t="s">
        <v>72</v>
      </c>
      <c r="E201" s="13" t="s">
        <v>165</v>
      </c>
      <c r="F201" s="13" t="s">
        <v>54</v>
      </c>
      <c r="G201" s="23">
        <f>18700+25000</f>
        <v>43700</v>
      </c>
      <c r="H201" s="23">
        <v>18700</v>
      </c>
      <c r="I201" s="23">
        <v>18700</v>
      </c>
    </row>
    <row r="202" spans="1:9">
      <c r="A202" s="12" t="s">
        <v>166</v>
      </c>
      <c r="B202" s="13" t="s">
        <v>17</v>
      </c>
      <c r="C202" s="13" t="s">
        <v>167</v>
      </c>
      <c r="D202" s="13" t="s">
        <v>19</v>
      </c>
      <c r="E202" s="13"/>
      <c r="F202" s="13"/>
      <c r="G202" s="51">
        <f>G203+G205+G207</f>
        <v>51695712.100000001</v>
      </c>
      <c r="H202" s="51">
        <f>H203+H205+H207</f>
        <v>54438000</v>
      </c>
      <c r="I202" s="65">
        <f>I203+I205+I207</f>
        <v>52416000</v>
      </c>
    </row>
    <row r="203" spans="1:9" ht="51">
      <c r="A203" s="12" t="s">
        <v>168</v>
      </c>
      <c r="B203" s="13" t="s">
        <v>17</v>
      </c>
      <c r="C203" s="13" t="s">
        <v>167</v>
      </c>
      <c r="D203" s="13" t="s">
        <v>19</v>
      </c>
      <c r="E203" s="13" t="s">
        <v>169</v>
      </c>
      <c r="F203" s="13"/>
      <c r="G203" s="51">
        <f>G204</f>
        <v>28280712.100000001</v>
      </c>
      <c r="H203" s="51">
        <f>H204</f>
        <v>30000000</v>
      </c>
      <c r="I203" s="51">
        <f>I204</f>
        <v>27000000</v>
      </c>
    </row>
    <row r="204" spans="1:9" ht="51">
      <c r="A204" s="12" t="s">
        <v>170</v>
      </c>
      <c r="B204" s="13" t="s">
        <v>17</v>
      </c>
      <c r="C204" s="13" t="s">
        <v>167</v>
      </c>
      <c r="D204" s="13" t="s">
        <v>19</v>
      </c>
      <c r="E204" s="13" t="s">
        <v>169</v>
      </c>
      <c r="F204" s="13" t="s">
        <v>171</v>
      </c>
      <c r="G204" s="20">
        <f>29075000-400000-394287.9</f>
        <v>28280712.100000001</v>
      </c>
      <c r="H204" s="23">
        <v>30000000</v>
      </c>
      <c r="I204" s="23">
        <f>27798900-798900</f>
        <v>27000000</v>
      </c>
    </row>
    <row r="205" spans="1:9" ht="76.5">
      <c r="A205" s="12" t="s">
        <v>172</v>
      </c>
      <c r="B205" s="13" t="s">
        <v>17</v>
      </c>
      <c r="C205" s="13" t="s">
        <v>167</v>
      </c>
      <c r="D205" s="13" t="s">
        <v>19</v>
      </c>
      <c r="E205" s="13" t="s">
        <v>173</v>
      </c>
      <c r="F205" s="13"/>
      <c r="G205" s="51">
        <f>G206</f>
        <v>23169000</v>
      </c>
      <c r="H205" s="51">
        <f>H206</f>
        <v>24182000</v>
      </c>
      <c r="I205" s="51">
        <f>I206</f>
        <v>25150000</v>
      </c>
    </row>
    <row r="206" spans="1:9" ht="51">
      <c r="A206" s="12" t="s">
        <v>170</v>
      </c>
      <c r="B206" s="13" t="s">
        <v>17</v>
      </c>
      <c r="C206" s="13" t="s">
        <v>167</v>
      </c>
      <c r="D206" s="13" t="s">
        <v>19</v>
      </c>
      <c r="E206" s="13" t="s">
        <v>173</v>
      </c>
      <c r="F206" s="13" t="s">
        <v>171</v>
      </c>
      <c r="G206" s="23">
        <v>23169000</v>
      </c>
      <c r="H206" s="23">
        <v>24182000</v>
      </c>
      <c r="I206" s="23">
        <v>25150000</v>
      </c>
    </row>
    <row r="207" spans="1:9" ht="76.5">
      <c r="A207" s="12" t="s">
        <v>174</v>
      </c>
      <c r="B207" s="13" t="s">
        <v>17</v>
      </c>
      <c r="C207" s="13" t="s">
        <v>167</v>
      </c>
      <c r="D207" s="13" t="s">
        <v>19</v>
      </c>
      <c r="E207" s="13" t="s">
        <v>175</v>
      </c>
      <c r="F207" s="13"/>
      <c r="G207" s="51">
        <f>G208</f>
        <v>246000</v>
      </c>
      <c r="H207" s="51">
        <f>H208</f>
        <v>256000</v>
      </c>
      <c r="I207" s="51">
        <f>I208</f>
        <v>266000</v>
      </c>
    </row>
    <row r="208" spans="1:9" ht="51">
      <c r="A208" s="12" t="s">
        <v>170</v>
      </c>
      <c r="B208" s="13" t="s">
        <v>17</v>
      </c>
      <c r="C208" s="13" t="s">
        <v>167</v>
      </c>
      <c r="D208" s="13" t="s">
        <v>19</v>
      </c>
      <c r="E208" s="13" t="s">
        <v>175</v>
      </c>
      <c r="F208" s="13" t="s">
        <v>171</v>
      </c>
      <c r="G208" s="23">
        <v>246000</v>
      </c>
      <c r="H208" s="23">
        <v>256000</v>
      </c>
      <c r="I208" s="23">
        <v>266000</v>
      </c>
    </row>
    <row r="209" spans="1:9">
      <c r="A209" s="12" t="s">
        <v>176</v>
      </c>
      <c r="B209" s="13" t="s">
        <v>17</v>
      </c>
      <c r="C209" s="13" t="s">
        <v>167</v>
      </c>
      <c r="D209" s="13" t="s">
        <v>20</v>
      </c>
      <c r="E209" s="13"/>
      <c r="F209" s="13"/>
      <c r="G209" s="51">
        <f>G210+G212+G214+G216+G218+G220+G222+G224+G226</f>
        <v>141635916.31</v>
      </c>
      <c r="H209" s="51">
        <f>H210+H212+H218+H220+H222+H224+H226</f>
        <v>115846800</v>
      </c>
      <c r="I209" s="65">
        <f>I210+I212+I218+I220+I222+I224+I226</f>
        <v>115112900</v>
      </c>
    </row>
    <row r="210" spans="1:9" ht="38.25">
      <c r="A210" s="12" t="s">
        <v>177</v>
      </c>
      <c r="B210" s="13" t="s">
        <v>17</v>
      </c>
      <c r="C210" s="13" t="s">
        <v>167</v>
      </c>
      <c r="D210" s="13" t="s">
        <v>20</v>
      </c>
      <c r="E210" s="13" t="s">
        <v>178</v>
      </c>
      <c r="F210" s="13"/>
      <c r="G210" s="51">
        <f>G211</f>
        <v>34260614.810000002</v>
      </c>
      <c r="H210" s="51">
        <f>H211</f>
        <v>37800000</v>
      </c>
      <c r="I210" s="51">
        <f>I211</f>
        <v>34161900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20</v>
      </c>
      <c r="E211" s="13" t="s">
        <v>178</v>
      </c>
      <c r="F211" s="13" t="s">
        <v>171</v>
      </c>
      <c r="G211" s="20">
        <f>32118000+173800+968098+449359.21+156380-300000+614977.6+80000</f>
        <v>34260614.810000002</v>
      </c>
      <c r="H211" s="23">
        <v>37800000</v>
      </c>
      <c r="I211" s="23">
        <v>34161900</v>
      </c>
    </row>
    <row r="212" spans="1:9" ht="25.5">
      <c r="A212" s="34" t="s">
        <v>319</v>
      </c>
      <c r="B212" s="30" t="s">
        <v>17</v>
      </c>
      <c r="C212" s="30" t="s">
        <v>167</v>
      </c>
      <c r="D212" s="30" t="s">
        <v>20</v>
      </c>
      <c r="E212" s="44" t="s">
        <v>355</v>
      </c>
      <c r="F212" s="31"/>
      <c r="G212" s="51">
        <f>G213</f>
        <v>17688400</v>
      </c>
      <c r="H212" s="51">
        <f>H213+H215</f>
        <v>0</v>
      </c>
      <c r="I212" s="51">
        <f>I213+I215</f>
        <v>0</v>
      </c>
    </row>
    <row r="213" spans="1:9">
      <c r="A213" s="12" t="s">
        <v>37</v>
      </c>
      <c r="B213" s="30" t="s">
        <v>17</v>
      </c>
      <c r="C213" s="30" t="s">
        <v>167</v>
      </c>
      <c r="D213" s="30" t="s">
        <v>20</v>
      </c>
      <c r="E213" s="44" t="s">
        <v>355</v>
      </c>
      <c r="F213" s="44" t="s">
        <v>38</v>
      </c>
      <c r="G213" s="23">
        <v>17688400</v>
      </c>
      <c r="H213" s="23">
        <v>0</v>
      </c>
      <c r="I213" s="23">
        <v>0</v>
      </c>
    </row>
    <row r="214" spans="1:9" ht="38.25">
      <c r="A214" s="34" t="s">
        <v>359</v>
      </c>
      <c r="B214" s="44" t="s">
        <v>17</v>
      </c>
      <c r="C214" s="44" t="s">
        <v>167</v>
      </c>
      <c r="D214" s="44" t="s">
        <v>20</v>
      </c>
      <c r="E214" s="44" t="s">
        <v>356</v>
      </c>
      <c r="F214" s="44"/>
      <c r="G214" s="51">
        <f>G215</f>
        <v>14472301.5</v>
      </c>
      <c r="H214" s="51">
        <v>0</v>
      </c>
      <c r="I214" s="51">
        <v>0</v>
      </c>
    </row>
    <row r="215" spans="1:9">
      <c r="A215" s="12" t="s">
        <v>37</v>
      </c>
      <c r="B215" s="44" t="s">
        <v>17</v>
      </c>
      <c r="C215" s="44" t="s">
        <v>167</v>
      </c>
      <c r="D215" s="44" t="s">
        <v>20</v>
      </c>
      <c r="E215" s="44" t="s">
        <v>356</v>
      </c>
      <c r="F215" s="44" t="s">
        <v>38</v>
      </c>
      <c r="G215" s="23">
        <f>21472300-7000000+1.5</f>
        <v>14472301.5</v>
      </c>
      <c r="H215" s="23">
        <v>0</v>
      </c>
      <c r="I215" s="23">
        <v>0</v>
      </c>
    </row>
    <row r="216" spans="1:9" ht="38.25">
      <c r="A216" s="34" t="s">
        <v>374</v>
      </c>
      <c r="B216" s="44" t="s">
        <v>17</v>
      </c>
      <c r="C216" s="44" t="s">
        <v>167</v>
      </c>
      <c r="D216" s="44" t="s">
        <v>20</v>
      </c>
      <c r="E216" s="44"/>
      <c r="F216" s="44"/>
      <c r="G216" s="51">
        <f>G217</f>
        <v>10000</v>
      </c>
      <c r="H216" s="51">
        <f>H217</f>
        <v>0</v>
      </c>
      <c r="I216" s="51">
        <f>I217</f>
        <v>0</v>
      </c>
    </row>
    <row r="217" spans="1:9">
      <c r="A217" s="12" t="s">
        <v>37</v>
      </c>
      <c r="B217" s="44" t="s">
        <v>17</v>
      </c>
      <c r="C217" s="44" t="s">
        <v>167</v>
      </c>
      <c r="D217" s="44" t="s">
        <v>20</v>
      </c>
      <c r="E217" s="44" t="s">
        <v>375</v>
      </c>
      <c r="F217" s="44" t="s">
        <v>38</v>
      </c>
      <c r="G217" s="23">
        <f>7000000-1.5+1.5-6990000</f>
        <v>10000</v>
      </c>
      <c r="H217" s="23">
        <v>0</v>
      </c>
      <c r="I217" s="23">
        <v>0</v>
      </c>
    </row>
    <row r="218" spans="1:9" ht="39" customHeight="1">
      <c r="A218" s="12" t="s">
        <v>179</v>
      </c>
      <c r="B218" s="13" t="s">
        <v>17</v>
      </c>
      <c r="C218" s="13" t="s">
        <v>167</v>
      </c>
      <c r="D218" s="13" t="s">
        <v>20</v>
      </c>
      <c r="E218" s="63" t="s">
        <v>386</v>
      </c>
      <c r="F218" s="13"/>
      <c r="G218" s="51">
        <f>G219</f>
        <v>4672000</v>
      </c>
      <c r="H218" s="51">
        <f>H219</f>
        <v>4672000</v>
      </c>
      <c r="I218" s="51">
        <f>I219</f>
        <v>4672000</v>
      </c>
    </row>
    <row r="219" spans="1:9">
      <c r="A219" s="12" t="s">
        <v>180</v>
      </c>
      <c r="B219" s="13" t="s">
        <v>17</v>
      </c>
      <c r="C219" s="13" t="s">
        <v>167</v>
      </c>
      <c r="D219" s="13" t="s">
        <v>20</v>
      </c>
      <c r="E219" s="63" t="s">
        <v>386</v>
      </c>
      <c r="F219" s="13" t="s">
        <v>181</v>
      </c>
      <c r="G219" s="23">
        <v>4672000</v>
      </c>
      <c r="H219" s="23">
        <v>4672000</v>
      </c>
      <c r="I219" s="20">
        <v>4672000</v>
      </c>
    </row>
    <row r="220" spans="1:9" ht="76.5">
      <c r="A220" s="12" t="s">
        <v>182</v>
      </c>
      <c r="B220" s="13" t="s">
        <v>17</v>
      </c>
      <c r="C220" s="13" t="s">
        <v>167</v>
      </c>
      <c r="D220" s="13" t="s">
        <v>20</v>
      </c>
      <c r="E220" s="13" t="s">
        <v>183</v>
      </c>
      <c r="F220" s="13"/>
      <c r="G220" s="51">
        <f>G221</f>
        <v>61776000</v>
      </c>
      <c r="H220" s="51">
        <f>H221</f>
        <v>64385000</v>
      </c>
      <c r="I220" s="51">
        <f>I221</f>
        <v>66959000</v>
      </c>
    </row>
    <row r="221" spans="1:9" ht="51">
      <c r="A221" s="12" t="s">
        <v>170</v>
      </c>
      <c r="B221" s="13" t="s">
        <v>17</v>
      </c>
      <c r="C221" s="13" t="s">
        <v>167</v>
      </c>
      <c r="D221" s="13" t="s">
        <v>20</v>
      </c>
      <c r="E221" s="13" t="s">
        <v>183</v>
      </c>
      <c r="F221" s="13" t="s">
        <v>171</v>
      </c>
      <c r="G221" s="23">
        <v>61776000</v>
      </c>
      <c r="H221" s="23">
        <v>64385000</v>
      </c>
      <c r="I221" s="23">
        <v>66959000</v>
      </c>
    </row>
    <row r="222" spans="1:9" ht="127.5">
      <c r="A222" s="12" t="s">
        <v>184</v>
      </c>
      <c r="B222" s="13" t="s">
        <v>17</v>
      </c>
      <c r="C222" s="13" t="s">
        <v>167</v>
      </c>
      <c r="D222" s="13" t="s">
        <v>20</v>
      </c>
      <c r="E222" s="13" t="s">
        <v>185</v>
      </c>
      <c r="F222" s="13"/>
      <c r="G222" s="51">
        <f>G223</f>
        <v>2112000</v>
      </c>
      <c r="H222" s="51">
        <f>H223</f>
        <v>2195000</v>
      </c>
      <c r="I222" s="51">
        <f>I223</f>
        <v>2284000</v>
      </c>
    </row>
    <row r="223" spans="1:9" ht="51">
      <c r="A223" s="12" t="s">
        <v>170</v>
      </c>
      <c r="B223" s="13" t="s">
        <v>17</v>
      </c>
      <c r="C223" s="13" t="s">
        <v>167</v>
      </c>
      <c r="D223" s="13" t="s">
        <v>20</v>
      </c>
      <c r="E223" s="13" t="s">
        <v>185</v>
      </c>
      <c r="F223" s="13" t="s">
        <v>171</v>
      </c>
      <c r="G223" s="23">
        <v>2112000</v>
      </c>
      <c r="H223" s="23">
        <v>2195000</v>
      </c>
      <c r="I223" s="23">
        <v>2284000</v>
      </c>
    </row>
    <row r="224" spans="1:9" ht="38.25">
      <c r="A224" s="12" t="s">
        <v>186</v>
      </c>
      <c r="B224" s="13" t="s">
        <v>17</v>
      </c>
      <c r="C224" s="13" t="s">
        <v>167</v>
      </c>
      <c r="D224" s="13" t="s">
        <v>20</v>
      </c>
      <c r="E224" s="13" t="s">
        <v>187</v>
      </c>
      <c r="F224" s="13"/>
      <c r="G224" s="51">
        <f>G225</f>
        <v>3518000</v>
      </c>
      <c r="H224" s="51">
        <f>H225</f>
        <v>3668000</v>
      </c>
      <c r="I224" s="51">
        <f>I225</f>
        <v>3817000</v>
      </c>
    </row>
    <row r="225" spans="1:9" ht="51">
      <c r="A225" s="12" t="s">
        <v>170</v>
      </c>
      <c r="B225" s="13" t="s">
        <v>17</v>
      </c>
      <c r="C225" s="13" t="s">
        <v>167</v>
      </c>
      <c r="D225" s="13" t="s">
        <v>20</v>
      </c>
      <c r="E225" s="13" t="s">
        <v>187</v>
      </c>
      <c r="F225" s="13" t="s">
        <v>171</v>
      </c>
      <c r="G225" s="23">
        <f>3564000-46000</f>
        <v>3518000</v>
      </c>
      <c r="H225" s="23">
        <v>3668000</v>
      </c>
      <c r="I225" s="23">
        <v>3817000</v>
      </c>
    </row>
    <row r="226" spans="1:9" ht="51">
      <c r="A226" s="12" t="s">
        <v>188</v>
      </c>
      <c r="B226" s="13" t="s">
        <v>17</v>
      </c>
      <c r="C226" s="13" t="s">
        <v>167</v>
      </c>
      <c r="D226" s="13" t="s">
        <v>20</v>
      </c>
      <c r="E226" s="43" t="s">
        <v>339</v>
      </c>
      <c r="F226" s="13"/>
      <c r="G226" s="51">
        <f>G227</f>
        <v>3126600</v>
      </c>
      <c r="H226" s="51">
        <f>H227</f>
        <v>3126800</v>
      </c>
      <c r="I226" s="51">
        <f>I227</f>
        <v>3219000</v>
      </c>
    </row>
    <row r="227" spans="1:9">
      <c r="A227" s="12" t="s">
        <v>180</v>
      </c>
      <c r="B227" s="13" t="s">
        <v>17</v>
      </c>
      <c r="C227" s="13" t="s">
        <v>167</v>
      </c>
      <c r="D227" s="13" t="s">
        <v>20</v>
      </c>
      <c r="E227" s="43" t="s">
        <v>339</v>
      </c>
      <c r="F227" s="13" t="s">
        <v>181</v>
      </c>
      <c r="G227" s="23">
        <v>3126600</v>
      </c>
      <c r="H227" s="23">
        <v>3126800</v>
      </c>
      <c r="I227" s="20">
        <v>3219000</v>
      </c>
    </row>
    <row r="228" spans="1:9">
      <c r="A228" s="12" t="s">
        <v>189</v>
      </c>
      <c r="B228" s="13" t="s">
        <v>17</v>
      </c>
      <c r="C228" s="13" t="s">
        <v>167</v>
      </c>
      <c r="D228" s="13" t="s">
        <v>72</v>
      </c>
      <c r="E228" s="13"/>
      <c r="F228" s="13"/>
      <c r="G228" s="51">
        <f t="shared" ref="G228:I229" si="4">G229</f>
        <v>8756900</v>
      </c>
      <c r="H228" s="51">
        <f t="shared" si="4"/>
        <v>9000000</v>
      </c>
      <c r="I228" s="65">
        <f t="shared" si="4"/>
        <v>9099400</v>
      </c>
    </row>
    <row r="229" spans="1:9" ht="38.25">
      <c r="A229" s="12" t="s">
        <v>190</v>
      </c>
      <c r="B229" s="13" t="s">
        <v>17</v>
      </c>
      <c r="C229" s="13" t="s">
        <v>167</v>
      </c>
      <c r="D229" s="13" t="s">
        <v>72</v>
      </c>
      <c r="E229" s="13" t="s">
        <v>191</v>
      </c>
      <c r="F229" s="13"/>
      <c r="G229" s="51">
        <f t="shared" si="4"/>
        <v>8756900</v>
      </c>
      <c r="H229" s="51">
        <f t="shared" si="4"/>
        <v>9000000</v>
      </c>
      <c r="I229" s="51">
        <f t="shared" si="4"/>
        <v>9099400</v>
      </c>
    </row>
    <row r="230" spans="1:9" ht="51">
      <c r="A230" s="12" t="s">
        <v>170</v>
      </c>
      <c r="B230" s="13" t="s">
        <v>17</v>
      </c>
      <c r="C230" s="13" t="s">
        <v>167</v>
      </c>
      <c r="D230" s="13" t="s">
        <v>72</v>
      </c>
      <c r="E230" s="13" t="s">
        <v>191</v>
      </c>
      <c r="F230" s="13" t="s">
        <v>171</v>
      </c>
      <c r="G230" s="23">
        <f>8794900-38000</f>
        <v>8756900</v>
      </c>
      <c r="H230" s="23">
        <v>9000000</v>
      </c>
      <c r="I230" s="23">
        <v>9099400</v>
      </c>
    </row>
    <row r="231" spans="1:9">
      <c r="A231" s="12" t="s">
        <v>192</v>
      </c>
      <c r="B231" s="13" t="s">
        <v>17</v>
      </c>
      <c r="C231" s="13" t="s">
        <v>167</v>
      </c>
      <c r="D231" s="13" t="s">
        <v>167</v>
      </c>
      <c r="E231" s="13"/>
      <c r="F231" s="13"/>
      <c r="G231" s="51">
        <f>G232+G234+G236+G238+G240</f>
        <v>93600</v>
      </c>
      <c r="H231" s="51">
        <f>H232+H234+H236+H238+H240</f>
        <v>60600</v>
      </c>
      <c r="I231" s="65">
        <f>I232+I234+I236+I238+I240</f>
        <v>62200</v>
      </c>
    </row>
    <row r="232" spans="1:9" ht="102">
      <c r="A232" s="12" t="s">
        <v>193</v>
      </c>
      <c r="B232" s="40" t="s">
        <v>17</v>
      </c>
      <c r="C232" s="40" t="s">
        <v>167</v>
      </c>
      <c r="D232" s="40" t="s">
        <v>167</v>
      </c>
      <c r="E232" s="40" t="s">
        <v>194</v>
      </c>
      <c r="F232" s="40"/>
      <c r="G232" s="51">
        <f>G233</f>
        <v>50000</v>
      </c>
      <c r="H232" s="51">
        <f>H233</f>
        <v>0</v>
      </c>
      <c r="I232" s="51">
        <f>I233</f>
        <v>0</v>
      </c>
    </row>
    <row r="233" spans="1:9">
      <c r="A233" s="12" t="s">
        <v>37</v>
      </c>
      <c r="B233" s="40" t="s">
        <v>17</v>
      </c>
      <c r="C233" s="40" t="s">
        <v>167</v>
      </c>
      <c r="D233" s="40" t="s">
        <v>167</v>
      </c>
      <c r="E233" s="40" t="s">
        <v>194</v>
      </c>
      <c r="F233" s="40" t="s">
        <v>171</v>
      </c>
      <c r="G233" s="23">
        <v>50000</v>
      </c>
      <c r="H233" s="23">
        <v>0</v>
      </c>
      <c r="I233" s="23">
        <v>0</v>
      </c>
    </row>
    <row r="234" spans="1:9" ht="38.25">
      <c r="A234" s="12" t="s">
        <v>202</v>
      </c>
      <c r="B234" s="13" t="s">
        <v>17</v>
      </c>
      <c r="C234" s="13" t="s">
        <v>167</v>
      </c>
      <c r="D234" s="13" t="s">
        <v>167</v>
      </c>
      <c r="E234" s="13" t="s">
        <v>203</v>
      </c>
      <c r="F234" s="13"/>
      <c r="G234" s="51">
        <f>G235</f>
        <v>19300</v>
      </c>
      <c r="H234" s="51">
        <f>H235</f>
        <v>14000</v>
      </c>
      <c r="I234" s="51">
        <f>I235</f>
        <v>14300</v>
      </c>
    </row>
    <row r="235" spans="1:9">
      <c r="A235" s="12" t="s">
        <v>37</v>
      </c>
      <c r="B235" s="13" t="s">
        <v>17</v>
      </c>
      <c r="C235" s="13" t="s">
        <v>167</v>
      </c>
      <c r="D235" s="13" t="s">
        <v>167</v>
      </c>
      <c r="E235" s="13" t="s">
        <v>203</v>
      </c>
      <c r="F235" s="13" t="s">
        <v>38</v>
      </c>
      <c r="G235" s="23">
        <f>2500+16800</f>
        <v>19300</v>
      </c>
      <c r="H235" s="23">
        <v>14000</v>
      </c>
      <c r="I235" s="23">
        <v>14300</v>
      </c>
    </row>
    <row r="236" spans="1:9" ht="25.5">
      <c r="A236" s="12" t="s">
        <v>204</v>
      </c>
      <c r="B236" s="13" t="s">
        <v>17</v>
      </c>
      <c r="C236" s="13" t="s">
        <v>167</v>
      </c>
      <c r="D236" s="13" t="s">
        <v>167</v>
      </c>
      <c r="E236" s="13" t="s">
        <v>205</v>
      </c>
      <c r="F236" s="13"/>
      <c r="G236" s="51">
        <f>G237</f>
        <v>21800</v>
      </c>
      <c r="H236" s="51">
        <f>H237</f>
        <v>20400</v>
      </c>
      <c r="I236" s="51">
        <f>I237</f>
        <v>20900</v>
      </c>
    </row>
    <row r="237" spans="1:9">
      <c r="A237" s="12" t="s">
        <v>37</v>
      </c>
      <c r="B237" s="13" t="s">
        <v>17</v>
      </c>
      <c r="C237" s="13" t="s">
        <v>167</v>
      </c>
      <c r="D237" s="13" t="s">
        <v>167</v>
      </c>
      <c r="E237" s="13" t="s">
        <v>205</v>
      </c>
      <c r="F237" s="13" t="s">
        <v>38</v>
      </c>
      <c r="G237" s="23">
        <f>2500+19300</f>
        <v>21800</v>
      </c>
      <c r="H237" s="23">
        <v>20400</v>
      </c>
      <c r="I237" s="23">
        <v>20900</v>
      </c>
    </row>
    <row r="238" spans="1:9" ht="38.25">
      <c r="A238" s="12" t="s">
        <v>206</v>
      </c>
      <c r="B238" s="13" t="s">
        <v>17</v>
      </c>
      <c r="C238" s="13" t="s">
        <v>167</v>
      </c>
      <c r="D238" s="13" t="s">
        <v>167</v>
      </c>
      <c r="E238" s="13" t="s">
        <v>207</v>
      </c>
      <c r="F238" s="13"/>
      <c r="G238" s="51">
        <f>G239</f>
        <v>2500</v>
      </c>
      <c r="H238" s="51">
        <f>H239</f>
        <v>16200</v>
      </c>
      <c r="I238" s="51">
        <f>I239</f>
        <v>17000</v>
      </c>
    </row>
    <row r="239" spans="1:9">
      <c r="A239" s="12" t="s">
        <v>37</v>
      </c>
      <c r="B239" s="13" t="s">
        <v>17</v>
      </c>
      <c r="C239" s="13" t="s">
        <v>167</v>
      </c>
      <c r="D239" s="13" t="s">
        <v>167</v>
      </c>
      <c r="E239" s="13" t="s">
        <v>207</v>
      </c>
      <c r="F239" s="13" t="s">
        <v>38</v>
      </c>
      <c r="G239" s="23">
        <v>2500</v>
      </c>
      <c r="H239" s="23">
        <v>16200</v>
      </c>
      <c r="I239" s="23">
        <v>17000</v>
      </c>
    </row>
    <row r="240" spans="1:9" ht="38.25">
      <c r="A240" s="12" t="s">
        <v>208</v>
      </c>
      <c r="B240" s="13" t="s">
        <v>17</v>
      </c>
      <c r="C240" s="13" t="s">
        <v>167</v>
      </c>
      <c r="D240" s="13" t="s">
        <v>167</v>
      </c>
      <c r="E240" s="13" t="s">
        <v>209</v>
      </c>
      <c r="F240" s="13"/>
      <c r="G240" s="51">
        <f>G241</f>
        <v>0</v>
      </c>
      <c r="H240" s="51">
        <f>H241</f>
        <v>10000</v>
      </c>
      <c r="I240" s="51">
        <f>I241</f>
        <v>10000</v>
      </c>
    </row>
    <row r="241" spans="1:13">
      <c r="A241" s="12" t="s">
        <v>37</v>
      </c>
      <c r="B241" s="13" t="s">
        <v>17</v>
      </c>
      <c r="C241" s="13" t="s">
        <v>167</v>
      </c>
      <c r="D241" s="13" t="s">
        <v>167</v>
      </c>
      <c r="E241" s="13" t="s">
        <v>209</v>
      </c>
      <c r="F241" s="13" t="s">
        <v>38</v>
      </c>
      <c r="G241" s="23">
        <v>0</v>
      </c>
      <c r="H241" s="23">
        <v>10000</v>
      </c>
      <c r="I241" s="23">
        <v>10000</v>
      </c>
    </row>
    <row r="242" spans="1:13">
      <c r="A242" s="12" t="s">
        <v>210</v>
      </c>
      <c r="B242" s="13" t="s">
        <v>17</v>
      </c>
      <c r="C242" s="13" t="s">
        <v>167</v>
      </c>
      <c r="D242" s="13" t="s">
        <v>76</v>
      </c>
      <c r="E242" s="13"/>
      <c r="F242" s="13"/>
      <c r="G242" s="51">
        <f>G243+G245+G247+G250+G253+G257+G261+G263+G265+G267+G269+G271+G273+G275+G277+G279+G281+G283</f>
        <v>6372789.4100000001</v>
      </c>
      <c r="H242" s="51">
        <f>H243+H245+H247+H250+H253+H257+H263+H265+H267+H269+H271+H273+H275+H277+H279</f>
        <v>4485500</v>
      </c>
      <c r="I242" s="65">
        <f>I243+I245+I247+I250+I253+I257+I263+I265+I267+I269+I271+I273+I275+I277+I279</f>
        <v>4660500</v>
      </c>
    </row>
    <row r="243" spans="1:13" ht="38.25">
      <c r="A243" s="12" t="s">
        <v>211</v>
      </c>
      <c r="B243" s="13" t="s">
        <v>17</v>
      </c>
      <c r="C243" s="13" t="s">
        <v>167</v>
      </c>
      <c r="D243" s="13" t="s">
        <v>76</v>
      </c>
      <c r="E243" s="13" t="s">
        <v>212</v>
      </c>
      <c r="F243" s="13"/>
      <c r="G243" s="51">
        <f>G244</f>
        <v>2500</v>
      </c>
      <c r="H243" s="51">
        <f>H244</f>
        <v>19400</v>
      </c>
      <c r="I243" s="51">
        <f>I244</f>
        <v>20100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76</v>
      </c>
      <c r="E244" s="13" t="s">
        <v>212</v>
      </c>
      <c r="F244" s="13" t="s">
        <v>38</v>
      </c>
      <c r="G244" s="23">
        <v>2500</v>
      </c>
      <c r="H244" s="23">
        <v>19400</v>
      </c>
      <c r="I244" s="23">
        <v>20100</v>
      </c>
    </row>
    <row r="245" spans="1:13" ht="51">
      <c r="A245" s="12" t="s">
        <v>213</v>
      </c>
      <c r="B245" s="13" t="s">
        <v>17</v>
      </c>
      <c r="C245" s="13" t="s">
        <v>167</v>
      </c>
      <c r="D245" s="13" t="s">
        <v>76</v>
      </c>
      <c r="E245" s="13" t="s">
        <v>214</v>
      </c>
      <c r="F245" s="13"/>
      <c r="G245" s="51">
        <f>G246</f>
        <v>0</v>
      </c>
      <c r="H245" s="51">
        <f>H246</f>
        <v>2600</v>
      </c>
      <c r="I245" s="51">
        <f>I246</f>
        <v>2600</v>
      </c>
    </row>
    <row r="246" spans="1:13">
      <c r="A246" s="12" t="s">
        <v>37</v>
      </c>
      <c r="B246" s="13" t="s">
        <v>17</v>
      </c>
      <c r="C246" s="13" t="s">
        <v>167</v>
      </c>
      <c r="D246" s="13" t="s">
        <v>76</v>
      </c>
      <c r="E246" s="13" t="s">
        <v>214</v>
      </c>
      <c r="F246" s="13" t="s">
        <v>38</v>
      </c>
      <c r="G246" s="23">
        <f>2000-2000</f>
        <v>0</v>
      </c>
      <c r="H246" s="23">
        <v>2600</v>
      </c>
      <c r="I246" s="23">
        <v>2600</v>
      </c>
      <c r="M246" s="1" t="s">
        <v>309</v>
      </c>
    </row>
    <row r="247" spans="1:13" ht="76.5">
      <c r="A247" s="12" t="s">
        <v>196</v>
      </c>
      <c r="B247" s="63" t="s">
        <v>17</v>
      </c>
      <c r="C247" s="63" t="s">
        <v>167</v>
      </c>
      <c r="D247" s="63" t="s">
        <v>76</v>
      </c>
      <c r="E247" s="63" t="s">
        <v>197</v>
      </c>
      <c r="F247" s="63"/>
      <c r="G247" s="51">
        <f>G248+G249</f>
        <v>211400</v>
      </c>
      <c r="H247" s="51">
        <f>H248+H249</f>
        <v>219800</v>
      </c>
      <c r="I247" s="51">
        <f>I248+I249</f>
        <v>228600</v>
      </c>
    </row>
    <row r="248" spans="1:13">
      <c r="A248" s="12" t="s">
        <v>37</v>
      </c>
      <c r="B248" s="30" t="s">
        <v>17</v>
      </c>
      <c r="C248" s="30" t="s">
        <v>167</v>
      </c>
      <c r="D248" s="44" t="s">
        <v>76</v>
      </c>
      <c r="E248" s="30" t="s">
        <v>197</v>
      </c>
      <c r="F248" s="30" t="s">
        <v>38</v>
      </c>
      <c r="G248" s="23">
        <f>12000-40</f>
        <v>11960</v>
      </c>
      <c r="H248" s="23">
        <v>12400</v>
      </c>
      <c r="I248" s="23">
        <v>12900</v>
      </c>
    </row>
    <row r="249" spans="1:13" ht="51">
      <c r="A249" s="12" t="s">
        <v>170</v>
      </c>
      <c r="B249" s="63" t="s">
        <v>17</v>
      </c>
      <c r="C249" s="63" t="s">
        <v>167</v>
      </c>
      <c r="D249" s="63" t="s">
        <v>76</v>
      </c>
      <c r="E249" s="43" t="s">
        <v>197</v>
      </c>
      <c r="F249" s="63" t="s">
        <v>171</v>
      </c>
      <c r="G249" s="23">
        <f>199400+40</f>
        <v>199440</v>
      </c>
      <c r="H249" s="23">
        <v>207400</v>
      </c>
      <c r="I249" s="23">
        <v>215700</v>
      </c>
    </row>
    <row r="250" spans="1:13" ht="38.25">
      <c r="A250" s="12" t="s">
        <v>198</v>
      </c>
      <c r="B250" s="63" t="s">
        <v>17</v>
      </c>
      <c r="C250" s="63" t="s">
        <v>167</v>
      </c>
      <c r="D250" s="63" t="s">
        <v>76</v>
      </c>
      <c r="E250" s="63" t="s">
        <v>199</v>
      </c>
      <c r="F250" s="63"/>
      <c r="G250" s="51">
        <f>G251+G252</f>
        <v>1720300</v>
      </c>
      <c r="H250" s="51">
        <f>H251+H252</f>
        <v>1789100</v>
      </c>
      <c r="I250" s="51">
        <f>I251+I252</f>
        <v>1860700</v>
      </c>
    </row>
    <row r="251" spans="1:13">
      <c r="A251" s="12" t="s">
        <v>37</v>
      </c>
      <c r="B251" s="63" t="s">
        <v>17</v>
      </c>
      <c r="C251" s="63" t="s">
        <v>167</v>
      </c>
      <c r="D251" s="63" t="s">
        <v>76</v>
      </c>
      <c r="E251" s="63" t="s">
        <v>199</v>
      </c>
      <c r="F251" s="63" t="s">
        <v>38</v>
      </c>
      <c r="G251" s="20">
        <f>891700-45000+45000</f>
        <v>891700</v>
      </c>
      <c r="H251" s="23">
        <v>927300</v>
      </c>
      <c r="I251" s="23">
        <v>964500</v>
      </c>
    </row>
    <row r="252" spans="1:13" ht="51">
      <c r="A252" s="12" t="s">
        <v>170</v>
      </c>
      <c r="B252" s="63" t="s">
        <v>17</v>
      </c>
      <c r="C252" s="63" t="s">
        <v>167</v>
      </c>
      <c r="D252" s="63" t="s">
        <v>76</v>
      </c>
      <c r="E252" s="63" t="s">
        <v>199</v>
      </c>
      <c r="F252" s="63" t="s">
        <v>171</v>
      </c>
      <c r="G252" s="23">
        <v>828600</v>
      </c>
      <c r="H252" s="23">
        <v>861800</v>
      </c>
      <c r="I252" s="23">
        <v>896200</v>
      </c>
    </row>
    <row r="253" spans="1:13" ht="38.25">
      <c r="A253" s="12" t="s">
        <v>200</v>
      </c>
      <c r="B253" s="63" t="s">
        <v>17</v>
      </c>
      <c r="C253" s="63" t="s">
        <v>167</v>
      </c>
      <c r="D253" s="63" t="s">
        <v>76</v>
      </c>
      <c r="E253" s="63" t="s">
        <v>201</v>
      </c>
      <c r="F253" s="63"/>
      <c r="G253" s="51">
        <f>G254+G255+G256</f>
        <v>2430089.41</v>
      </c>
      <c r="H253" s="51">
        <f>H254+H255</f>
        <v>1786200</v>
      </c>
      <c r="I253" s="51">
        <f>I254+I255</f>
        <v>1857900</v>
      </c>
    </row>
    <row r="254" spans="1:13">
      <c r="A254" s="12" t="s">
        <v>37</v>
      </c>
      <c r="B254" s="63" t="s">
        <v>17</v>
      </c>
      <c r="C254" s="63" t="s">
        <v>167</v>
      </c>
      <c r="D254" s="63" t="s">
        <v>76</v>
      </c>
      <c r="E254" s="63" t="s">
        <v>201</v>
      </c>
      <c r="F254" s="63" t="s">
        <v>38</v>
      </c>
      <c r="G254" s="23">
        <f>802400+552442</f>
        <v>1354842</v>
      </c>
      <c r="H254" s="23">
        <v>969400</v>
      </c>
      <c r="I254" s="23">
        <v>1007900</v>
      </c>
    </row>
    <row r="255" spans="1:13" ht="51">
      <c r="A255" s="12" t="s">
        <v>170</v>
      </c>
      <c r="B255" s="63" t="s">
        <v>17</v>
      </c>
      <c r="C255" s="63" t="s">
        <v>167</v>
      </c>
      <c r="D255" s="63" t="s">
        <v>76</v>
      </c>
      <c r="E255" s="63" t="s">
        <v>201</v>
      </c>
      <c r="F255" s="63" t="s">
        <v>171</v>
      </c>
      <c r="G255" s="23">
        <f>916000+95000</f>
        <v>1011000</v>
      </c>
      <c r="H255" s="23">
        <v>816800</v>
      </c>
      <c r="I255" s="23">
        <v>850000</v>
      </c>
    </row>
    <row r="256" spans="1:13">
      <c r="A256" s="12" t="s">
        <v>336</v>
      </c>
      <c r="B256" s="63" t="s">
        <v>17</v>
      </c>
      <c r="C256" s="63" t="s">
        <v>167</v>
      </c>
      <c r="D256" s="63" t="s">
        <v>76</v>
      </c>
      <c r="E256" s="63" t="s">
        <v>201</v>
      </c>
      <c r="F256" s="63" t="s">
        <v>337</v>
      </c>
      <c r="G256" s="23">
        <v>64247.41</v>
      </c>
      <c r="H256" s="23">
        <v>0</v>
      </c>
      <c r="I256" s="23">
        <v>0</v>
      </c>
    </row>
    <row r="257" spans="1:13" ht="38.25">
      <c r="A257" s="12" t="s">
        <v>215</v>
      </c>
      <c r="B257" s="13" t="s">
        <v>17</v>
      </c>
      <c r="C257" s="13" t="s">
        <v>167</v>
      </c>
      <c r="D257" s="13" t="s">
        <v>76</v>
      </c>
      <c r="E257" s="13" t="s">
        <v>216</v>
      </c>
      <c r="F257" s="13"/>
      <c r="G257" s="51">
        <f>G258</f>
        <v>60000</v>
      </c>
      <c r="H257" s="51">
        <f>H258</f>
        <v>60000</v>
      </c>
      <c r="I257" s="51">
        <f>I258</f>
        <v>60000</v>
      </c>
    </row>
    <row r="258" spans="1:13">
      <c r="A258" s="12" t="s">
        <v>217</v>
      </c>
      <c r="B258" s="13" t="s">
        <v>17</v>
      </c>
      <c r="C258" s="13" t="s">
        <v>167</v>
      </c>
      <c r="D258" s="13" t="s">
        <v>76</v>
      </c>
      <c r="E258" s="13" t="s">
        <v>216</v>
      </c>
      <c r="F258" s="13" t="s">
        <v>218</v>
      </c>
      <c r="G258" s="23">
        <v>60000</v>
      </c>
      <c r="H258" s="23">
        <v>60000</v>
      </c>
      <c r="I258" s="23">
        <v>60000</v>
      </c>
    </row>
    <row r="259" spans="1:13" ht="51">
      <c r="A259" s="12" t="s">
        <v>380</v>
      </c>
      <c r="B259" s="63" t="s">
        <v>17</v>
      </c>
      <c r="C259" s="63" t="s">
        <v>167</v>
      </c>
      <c r="D259" s="63" t="s">
        <v>76</v>
      </c>
      <c r="E259" s="43" t="s">
        <v>383</v>
      </c>
      <c r="F259" s="63"/>
      <c r="G259" s="51">
        <f>G260</f>
        <v>0</v>
      </c>
      <c r="H259" s="23">
        <v>0</v>
      </c>
      <c r="I259" s="23">
        <v>0</v>
      </c>
    </row>
    <row r="260" spans="1:13">
      <c r="A260" s="12" t="s">
        <v>381</v>
      </c>
      <c r="B260" s="63" t="s">
        <v>17</v>
      </c>
      <c r="C260" s="63" t="s">
        <v>167</v>
      </c>
      <c r="D260" s="63" t="s">
        <v>76</v>
      </c>
      <c r="E260" s="43" t="s">
        <v>383</v>
      </c>
      <c r="F260" s="63" t="s">
        <v>181</v>
      </c>
      <c r="G260" s="23">
        <v>0</v>
      </c>
      <c r="H260" s="23">
        <v>0</v>
      </c>
      <c r="I260" s="23">
        <v>0</v>
      </c>
    </row>
    <row r="261" spans="1:13" ht="51">
      <c r="A261" s="12" t="s">
        <v>380</v>
      </c>
      <c r="B261" s="63" t="s">
        <v>17</v>
      </c>
      <c r="C261" s="63" t="s">
        <v>167</v>
      </c>
      <c r="D261" s="63" t="s">
        <v>76</v>
      </c>
      <c r="E261" s="43" t="s">
        <v>382</v>
      </c>
      <c r="F261" s="63"/>
      <c r="G261" s="51">
        <f>G262</f>
        <v>1030300</v>
      </c>
      <c r="H261" s="23">
        <v>0</v>
      </c>
      <c r="I261" s="23">
        <v>0</v>
      </c>
    </row>
    <row r="262" spans="1:13">
      <c r="A262" s="12" t="s">
        <v>381</v>
      </c>
      <c r="B262" s="63" t="s">
        <v>17</v>
      </c>
      <c r="C262" s="63" t="s">
        <v>167</v>
      </c>
      <c r="D262" s="63" t="s">
        <v>76</v>
      </c>
      <c r="E262" s="43" t="s">
        <v>382</v>
      </c>
      <c r="F262" s="63" t="s">
        <v>181</v>
      </c>
      <c r="G262" s="23">
        <v>1030300</v>
      </c>
      <c r="H262" s="23">
        <v>0</v>
      </c>
      <c r="I262" s="23">
        <v>0</v>
      </c>
      <c r="M262" s="1" t="s">
        <v>309</v>
      </c>
    </row>
    <row r="263" spans="1:13" ht="51">
      <c r="A263" s="12" t="s">
        <v>219</v>
      </c>
      <c r="B263" s="63" t="s">
        <v>17</v>
      </c>
      <c r="C263" s="63" t="s">
        <v>167</v>
      </c>
      <c r="D263" s="13" t="s">
        <v>76</v>
      </c>
      <c r="E263" s="13" t="s">
        <v>220</v>
      </c>
      <c r="F263" s="13"/>
      <c r="G263" s="51">
        <f>G264</f>
        <v>1500</v>
      </c>
      <c r="H263" s="51">
        <f>H264</f>
        <v>10800</v>
      </c>
      <c r="I263" s="51">
        <f>I264</f>
        <v>11500</v>
      </c>
      <c r="J263" s="54"/>
    </row>
    <row r="264" spans="1:13">
      <c r="A264" s="12" t="s">
        <v>37</v>
      </c>
      <c r="B264" s="13" t="s">
        <v>17</v>
      </c>
      <c r="C264" s="13" t="s">
        <v>167</v>
      </c>
      <c r="D264" s="13" t="s">
        <v>76</v>
      </c>
      <c r="E264" s="13" t="s">
        <v>220</v>
      </c>
      <c r="F264" s="13" t="s">
        <v>38</v>
      </c>
      <c r="G264" s="23">
        <v>1500</v>
      </c>
      <c r="H264" s="23">
        <v>10800</v>
      </c>
      <c r="I264" s="23">
        <v>11500</v>
      </c>
    </row>
    <row r="265" spans="1:13" ht="25.5">
      <c r="A265" s="12" t="s">
        <v>221</v>
      </c>
      <c r="B265" s="13" t="s">
        <v>17</v>
      </c>
      <c r="C265" s="13" t="s">
        <v>167</v>
      </c>
      <c r="D265" s="13" t="s">
        <v>76</v>
      </c>
      <c r="E265" s="13" t="s">
        <v>222</v>
      </c>
      <c r="F265" s="13"/>
      <c r="G265" s="51">
        <f>G266</f>
        <v>1000</v>
      </c>
      <c r="H265" s="51">
        <f>H266</f>
        <v>11200</v>
      </c>
      <c r="I265" s="51">
        <f>I266</f>
        <v>11200</v>
      </c>
    </row>
    <row r="266" spans="1:13">
      <c r="A266" s="12" t="s">
        <v>37</v>
      </c>
      <c r="B266" s="13" t="s">
        <v>17</v>
      </c>
      <c r="C266" s="13" t="s">
        <v>167</v>
      </c>
      <c r="D266" s="13" t="s">
        <v>76</v>
      </c>
      <c r="E266" s="13" t="s">
        <v>222</v>
      </c>
      <c r="F266" s="13" t="s">
        <v>38</v>
      </c>
      <c r="G266" s="23">
        <v>1000</v>
      </c>
      <c r="H266" s="23">
        <v>11200</v>
      </c>
      <c r="I266" s="23">
        <v>11200</v>
      </c>
    </row>
    <row r="267" spans="1:13" ht="25.5">
      <c r="A267" s="12" t="s">
        <v>223</v>
      </c>
      <c r="B267" s="13" t="s">
        <v>17</v>
      </c>
      <c r="C267" s="13" t="s">
        <v>167</v>
      </c>
      <c r="D267" s="13" t="s">
        <v>76</v>
      </c>
      <c r="E267" s="13" t="s">
        <v>224</v>
      </c>
      <c r="F267" s="13"/>
      <c r="G267" s="51">
        <f>G268</f>
        <v>2300</v>
      </c>
      <c r="H267" s="51">
        <f>H268</f>
        <v>2300</v>
      </c>
      <c r="I267" s="51">
        <f>I268</f>
        <v>2500</v>
      </c>
    </row>
    <row r="268" spans="1:13">
      <c r="A268" s="12" t="s">
        <v>37</v>
      </c>
      <c r="B268" s="13" t="s">
        <v>17</v>
      </c>
      <c r="C268" s="13" t="s">
        <v>167</v>
      </c>
      <c r="D268" s="13" t="s">
        <v>76</v>
      </c>
      <c r="E268" s="13" t="s">
        <v>224</v>
      </c>
      <c r="F268" s="13" t="s">
        <v>38</v>
      </c>
      <c r="G268" s="23">
        <v>2300</v>
      </c>
      <c r="H268" s="23">
        <v>2300</v>
      </c>
      <c r="I268" s="23">
        <v>2500</v>
      </c>
    </row>
    <row r="269" spans="1:13" ht="51">
      <c r="A269" s="12" t="s">
        <v>225</v>
      </c>
      <c r="B269" s="13" t="s">
        <v>17</v>
      </c>
      <c r="C269" s="13" t="s">
        <v>167</v>
      </c>
      <c r="D269" s="13" t="s">
        <v>76</v>
      </c>
      <c r="E269" s="13" t="s">
        <v>226</v>
      </c>
      <c r="F269" s="13"/>
      <c r="G269" s="51">
        <f>G270</f>
        <v>2700</v>
      </c>
      <c r="H269" s="51">
        <f>H270</f>
        <v>6400</v>
      </c>
      <c r="I269" s="51">
        <f>I270</f>
        <v>6400</v>
      </c>
    </row>
    <row r="270" spans="1:13">
      <c r="A270" s="12" t="s">
        <v>37</v>
      </c>
      <c r="B270" s="13" t="s">
        <v>17</v>
      </c>
      <c r="C270" s="13" t="s">
        <v>167</v>
      </c>
      <c r="D270" s="13" t="s">
        <v>76</v>
      </c>
      <c r="E270" s="13" t="s">
        <v>226</v>
      </c>
      <c r="F270" s="13" t="s">
        <v>38</v>
      </c>
      <c r="G270" s="23">
        <v>2700</v>
      </c>
      <c r="H270" s="23">
        <v>6400</v>
      </c>
      <c r="I270" s="23">
        <v>6400</v>
      </c>
    </row>
    <row r="271" spans="1:13" ht="38.25">
      <c r="A271" s="12" t="s">
        <v>202</v>
      </c>
      <c r="B271" s="13" t="s">
        <v>17</v>
      </c>
      <c r="C271" s="13" t="s">
        <v>167</v>
      </c>
      <c r="D271" s="13" t="s">
        <v>76</v>
      </c>
      <c r="E271" s="13" t="s">
        <v>203</v>
      </c>
      <c r="F271" s="13"/>
      <c r="G271" s="51">
        <f>G272</f>
        <v>0</v>
      </c>
      <c r="H271" s="51">
        <f>H272</f>
        <v>5300</v>
      </c>
      <c r="I271" s="51">
        <f>I272</f>
        <v>5500</v>
      </c>
    </row>
    <row r="272" spans="1:13">
      <c r="A272" s="12" t="s">
        <v>37</v>
      </c>
      <c r="B272" s="13" t="s">
        <v>17</v>
      </c>
      <c r="C272" s="13" t="s">
        <v>167</v>
      </c>
      <c r="D272" s="13" t="s">
        <v>76</v>
      </c>
      <c r="E272" s="13" t="s">
        <v>203</v>
      </c>
      <c r="F272" s="13" t="s">
        <v>38</v>
      </c>
      <c r="G272" s="23">
        <v>0</v>
      </c>
      <c r="H272" s="23">
        <v>5300</v>
      </c>
      <c r="I272" s="23">
        <v>5500</v>
      </c>
    </row>
    <row r="273" spans="1:12" ht="37.5" customHeight="1">
      <c r="A273" s="33" t="s">
        <v>325</v>
      </c>
      <c r="B273" s="13" t="s">
        <v>17</v>
      </c>
      <c r="C273" s="13" t="s">
        <v>167</v>
      </c>
      <c r="D273" s="13" t="s">
        <v>76</v>
      </c>
      <c r="E273" s="13" t="s">
        <v>227</v>
      </c>
      <c r="F273" s="13"/>
      <c r="G273" s="51">
        <f>G274</f>
        <v>0</v>
      </c>
      <c r="H273" s="51">
        <f>H274</f>
        <v>20800</v>
      </c>
      <c r="I273" s="51">
        <f>I274</f>
        <v>21600</v>
      </c>
    </row>
    <row r="274" spans="1:12">
      <c r="A274" s="12" t="s">
        <v>37</v>
      </c>
      <c r="B274" s="13" t="s">
        <v>17</v>
      </c>
      <c r="C274" s="13" t="s">
        <v>167</v>
      </c>
      <c r="D274" s="13" t="s">
        <v>76</v>
      </c>
      <c r="E274" s="13" t="s">
        <v>227</v>
      </c>
      <c r="F274" s="13" t="s">
        <v>38</v>
      </c>
      <c r="G274" s="23">
        <v>0</v>
      </c>
      <c r="H274" s="23">
        <v>20800</v>
      </c>
      <c r="I274" s="23">
        <v>21600</v>
      </c>
    </row>
    <row r="275" spans="1:12" ht="38.25">
      <c r="A275" s="33" t="s">
        <v>326</v>
      </c>
      <c r="B275" s="13" t="s">
        <v>17</v>
      </c>
      <c r="C275" s="13" t="s">
        <v>167</v>
      </c>
      <c r="D275" s="13" t="s">
        <v>76</v>
      </c>
      <c r="E275" s="13" t="s">
        <v>228</v>
      </c>
      <c r="F275" s="13"/>
      <c r="G275" s="51">
        <f>G276</f>
        <v>0</v>
      </c>
      <c r="H275" s="51">
        <f>H276</f>
        <v>36400</v>
      </c>
      <c r="I275" s="51">
        <f>I276</f>
        <v>37900</v>
      </c>
    </row>
    <row r="276" spans="1:12">
      <c r="A276" s="12" t="s">
        <v>37</v>
      </c>
      <c r="B276" s="13" t="s">
        <v>17</v>
      </c>
      <c r="C276" s="13" t="s">
        <v>167</v>
      </c>
      <c r="D276" s="13" t="s">
        <v>76</v>
      </c>
      <c r="E276" s="13" t="s">
        <v>228</v>
      </c>
      <c r="F276" s="13" t="s">
        <v>38</v>
      </c>
      <c r="G276" s="23">
        <v>0</v>
      </c>
      <c r="H276" s="23">
        <v>36400</v>
      </c>
      <c r="I276" s="23">
        <v>37900</v>
      </c>
    </row>
    <row r="277" spans="1:12" ht="49.5" customHeight="1">
      <c r="A277" s="33" t="s">
        <v>327</v>
      </c>
      <c r="B277" s="13" t="s">
        <v>17</v>
      </c>
      <c r="C277" s="13" t="s">
        <v>167</v>
      </c>
      <c r="D277" s="13" t="s">
        <v>76</v>
      </c>
      <c r="E277" s="13" t="s">
        <v>229</v>
      </c>
      <c r="F277" s="13"/>
      <c r="G277" s="51">
        <f>G278</f>
        <v>5000</v>
      </c>
      <c r="H277" s="51">
        <f>H278</f>
        <v>119200</v>
      </c>
      <c r="I277" s="51">
        <f>I278</f>
        <v>122200</v>
      </c>
      <c r="L277" s="54"/>
    </row>
    <row r="278" spans="1:12">
      <c r="A278" s="12" t="s">
        <v>37</v>
      </c>
      <c r="B278" s="13" t="s">
        <v>17</v>
      </c>
      <c r="C278" s="13" t="s">
        <v>167</v>
      </c>
      <c r="D278" s="13" t="s">
        <v>76</v>
      </c>
      <c r="E278" s="13" t="s">
        <v>229</v>
      </c>
      <c r="F278" s="13" t="s">
        <v>38</v>
      </c>
      <c r="G278" s="23">
        <v>5000</v>
      </c>
      <c r="H278" s="23">
        <v>119200</v>
      </c>
      <c r="I278" s="23">
        <v>122200</v>
      </c>
    </row>
    <row r="279" spans="1:12" ht="75" customHeight="1">
      <c r="A279" s="77" t="s">
        <v>389</v>
      </c>
      <c r="B279" s="63" t="s">
        <v>17</v>
      </c>
      <c r="C279" s="63" t="s">
        <v>167</v>
      </c>
      <c r="D279" s="63" t="s">
        <v>76</v>
      </c>
      <c r="E279" s="63" t="s">
        <v>390</v>
      </c>
      <c r="F279" s="63"/>
      <c r="G279" s="51">
        <v>380800</v>
      </c>
      <c r="H279" s="51">
        <v>396000</v>
      </c>
      <c r="I279" s="51">
        <v>411800</v>
      </c>
    </row>
    <row r="280" spans="1:12">
      <c r="A280" s="12" t="s">
        <v>37</v>
      </c>
      <c r="B280" s="63" t="s">
        <v>17</v>
      </c>
      <c r="C280" s="63" t="s">
        <v>167</v>
      </c>
      <c r="D280" s="63" t="s">
        <v>76</v>
      </c>
      <c r="E280" s="63" t="s">
        <v>390</v>
      </c>
      <c r="F280" s="63" t="s">
        <v>38</v>
      </c>
      <c r="G280" s="23">
        <v>380800</v>
      </c>
      <c r="H280" s="23">
        <v>396000</v>
      </c>
      <c r="I280" s="23">
        <v>411800</v>
      </c>
    </row>
    <row r="281" spans="1:12" ht="51">
      <c r="A281" s="12" t="s">
        <v>387</v>
      </c>
      <c r="B281" s="63" t="s">
        <v>17</v>
      </c>
      <c r="C281" s="63" t="s">
        <v>167</v>
      </c>
      <c r="D281" s="63" t="s">
        <v>76</v>
      </c>
      <c r="E281" s="63" t="s">
        <v>388</v>
      </c>
      <c r="F281" s="63"/>
      <c r="G281" s="51">
        <v>394000</v>
      </c>
      <c r="H281" s="51">
        <v>0</v>
      </c>
      <c r="I281" s="51">
        <v>0</v>
      </c>
    </row>
    <row r="282" spans="1:12">
      <c r="A282" s="12" t="s">
        <v>37</v>
      </c>
      <c r="B282" s="63" t="s">
        <v>17</v>
      </c>
      <c r="C282" s="63" t="s">
        <v>167</v>
      </c>
      <c r="D282" s="63" t="s">
        <v>76</v>
      </c>
      <c r="E282" s="63" t="s">
        <v>388</v>
      </c>
      <c r="F282" s="63" t="s">
        <v>38</v>
      </c>
      <c r="G282" s="23">
        <v>394000</v>
      </c>
      <c r="H282" s="23">
        <v>0</v>
      </c>
      <c r="I282" s="23">
        <v>0</v>
      </c>
    </row>
    <row r="283" spans="1:12">
      <c r="A283" s="12" t="s">
        <v>365</v>
      </c>
      <c r="B283" s="63" t="s">
        <v>17</v>
      </c>
      <c r="C283" s="63" t="s">
        <v>167</v>
      </c>
      <c r="D283" s="63" t="s">
        <v>76</v>
      </c>
      <c r="E283" s="63" t="s">
        <v>370</v>
      </c>
      <c r="F283" s="63"/>
      <c r="G283" s="51">
        <f>G284</f>
        <v>130900</v>
      </c>
      <c r="H283" s="51">
        <v>0</v>
      </c>
      <c r="I283" s="51">
        <v>0</v>
      </c>
    </row>
    <row r="284" spans="1:12">
      <c r="A284" s="12" t="s">
        <v>37</v>
      </c>
      <c r="B284" s="63" t="s">
        <v>17</v>
      </c>
      <c r="C284" s="63" t="s">
        <v>167</v>
      </c>
      <c r="D284" s="63" t="s">
        <v>76</v>
      </c>
      <c r="E284" s="63" t="s">
        <v>403</v>
      </c>
      <c r="F284" s="63"/>
      <c r="G284" s="53">
        <f>G285</f>
        <v>130900</v>
      </c>
      <c r="H284" s="23">
        <v>0</v>
      </c>
      <c r="I284" s="23">
        <v>0</v>
      </c>
    </row>
    <row r="285" spans="1:12" ht="28.5" customHeight="1">
      <c r="A285" s="12" t="s">
        <v>402</v>
      </c>
      <c r="B285" s="63" t="s">
        <v>17</v>
      </c>
      <c r="C285" s="63" t="s">
        <v>167</v>
      </c>
      <c r="D285" s="63" t="s">
        <v>76</v>
      </c>
      <c r="E285" s="63" t="s">
        <v>403</v>
      </c>
      <c r="F285" s="63" t="s">
        <v>38</v>
      </c>
      <c r="G285" s="23">
        <v>130900</v>
      </c>
      <c r="H285" s="23">
        <v>0</v>
      </c>
      <c r="I285" s="23">
        <v>0</v>
      </c>
    </row>
    <row r="286" spans="1:12">
      <c r="A286" s="12" t="s">
        <v>230</v>
      </c>
      <c r="B286" s="13" t="s">
        <v>17</v>
      </c>
      <c r="C286" s="13" t="s">
        <v>104</v>
      </c>
      <c r="D286" s="13" t="s">
        <v>19</v>
      </c>
      <c r="E286" s="13"/>
      <c r="F286" s="13"/>
      <c r="G286" s="51">
        <f>G287+G296+G301+G307+G309+G311+G313+G315</f>
        <v>34209539.68</v>
      </c>
      <c r="H286" s="51">
        <f>H287+H296+H301++H307+H311+H313+H315</f>
        <v>34154500</v>
      </c>
      <c r="I286" s="65">
        <f>I287+I296+I301++I307+I311+I313+I315</f>
        <v>35999600</v>
      </c>
    </row>
    <row r="287" spans="1:12" ht="25.5">
      <c r="A287" s="12" t="s">
        <v>231</v>
      </c>
      <c r="B287" s="13" t="s">
        <v>17</v>
      </c>
      <c r="C287" s="13" t="s">
        <v>104</v>
      </c>
      <c r="D287" s="13" t="s">
        <v>19</v>
      </c>
      <c r="E287" s="13" t="s">
        <v>232</v>
      </c>
      <c r="F287" s="13"/>
      <c r="G287" s="51">
        <f>G288+G289+G290+G291+G292+G293+G294+G295</f>
        <v>17059700</v>
      </c>
      <c r="H287" s="51">
        <f>H288+H289+H290+H291+H293+H294+H295</f>
        <v>16877100</v>
      </c>
      <c r="I287" s="51">
        <f>I288+I289+I290+I291+I293+I294+I295</f>
        <v>17100100</v>
      </c>
    </row>
    <row r="288" spans="1:12">
      <c r="A288" s="12" t="s">
        <v>49</v>
      </c>
      <c r="B288" s="13" t="s">
        <v>17</v>
      </c>
      <c r="C288" s="13" t="s">
        <v>104</v>
      </c>
      <c r="D288" s="13" t="s">
        <v>19</v>
      </c>
      <c r="E288" s="13" t="s">
        <v>232</v>
      </c>
      <c r="F288" s="13" t="s">
        <v>50</v>
      </c>
      <c r="G288" s="23">
        <v>10461597</v>
      </c>
      <c r="H288" s="23">
        <v>10642857</v>
      </c>
      <c r="I288" s="23">
        <v>10642857</v>
      </c>
    </row>
    <row r="289" spans="1:9" ht="38.25">
      <c r="A289" s="12" t="s">
        <v>51</v>
      </c>
      <c r="B289" s="13" t="s">
        <v>17</v>
      </c>
      <c r="C289" s="13" t="s">
        <v>104</v>
      </c>
      <c r="D289" s="13" t="s">
        <v>19</v>
      </c>
      <c r="E289" s="13" t="s">
        <v>232</v>
      </c>
      <c r="F289" s="13" t="s">
        <v>52</v>
      </c>
      <c r="G289" s="23">
        <v>3159403</v>
      </c>
      <c r="H289" s="23">
        <v>3214143</v>
      </c>
      <c r="I289" s="23">
        <v>3214143</v>
      </c>
    </row>
    <row r="290" spans="1:9">
      <c r="A290" s="12" t="s">
        <v>37</v>
      </c>
      <c r="B290" s="13" t="s">
        <v>17</v>
      </c>
      <c r="C290" s="13" t="s">
        <v>104</v>
      </c>
      <c r="D290" s="13" t="s">
        <v>19</v>
      </c>
      <c r="E290" s="13" t="s">
        <v>232</v>
      </c>
      <c r="F290" s="13" t="s">
        <v>38</v>
      </c>
      <c r="G290" s="23">
        <f>1488270.77-15335.28</f>
        <v>1472935.49</v>
      </c>
      <c r="H290" s="23">
        <v>1046836</v>
      </c>
      <c r="I290" s="23">
        <v>1149836</v>
      </c>
    </row>
    <row r="291" spans="1:9">
      <c r="A291" s="12" t="s">
        <v>53</v>
      </c>
      <c r="B291" s="13" t="s">
        <v>17</v>
      </c>
      <c r="C291" s="13" t="s">
        <v>104</v>
      </c>
      <c r="D291" s="13" t="s">
        <v>19</v>
      </c>
      <c r="E291" s="13" t="s">
        <v>232</v>
      </c>
      <c r="F291" s="13" t="s">
        <v>54</v>
      </c>
      <c r="G291" s="23">
        <f>2304429.23-400000</f>
        <v>1904429.23</v>
      </c>
      <c r="H291" s="23">
        <v>1973264</v>
      </c>
      <c r="I291" s="24">
        <v>1993264</v>
      </c>
    </row>
    <row r="292" spans="1:9">
      <c r="A292" s="12" t="s">
        <v>376</v>
      </c>
      <c r="B292" s="63" t="s">
        <v>17</v>
      </c>
      <c r="C292" s="63" t="s">
        <v>104</v>
      </c>
      <c r="D292" s="63" t="s">
        <v>19</v>
      </c>
      <c r="E292" s="63" t="s">
        <v>232</v>
      </c>
      <c r="F292" s="63" t="s">
        <v>377</v>
      </c>
      <c r="G292" s="23">
        <v>15335.28</v>
      </c>
      <c r="H292" s="23">
        <v>0</v>
      </c>
      <c r="I292" s="24">
        <v>0</v>
      </c>
    </row>
    <row r="293" spans="1:9" ht="25.5">
      <c r="A293" s="12" t="s">
        <v>55</v>
      </c>
      <c r="B293" s="13" t="s">
        <v>17</v>
      </c>
      <c r="C293" s="13" t="s">
        <v>104</v>
      </c>
      <c r="D293" s="13" t="s">
        <v>19</v>
      </c>
      <c r="E293" s="13" t="s">
        <v>232</v>
      </c>
      <c r="F293" s="13" t="s">
        <v>56</v>
      </c>
      <c r="G293" s="23">
        <v>34208.79</v>
      </c>
      <c r="H293" s="23">
        <v>0</v>
      </c>
      <c r="I293" s="23">
        <v>100000</v>
      </c>
    </row>
    <row r="294" spans="1:9">
      <c r="A294" s="12" t="s">
        <v>340</v>
      </c>
      <c r="B294" s="63" t="s">
        <v>17</v>
      </c>
      <c r="C294" s="63" t="s">
        <v>104</v>
      </c>
      <c r="D294" s="63" t="s">
        <v>19</v>
      </c>
      <c r="E294" s="63" t="s">
        <v>232</v>
      </c>
      <c r="F294" s="63" t="s">
        <v>83</v>
      </c>
      <c r="G294" s="23">
        <v>2000</v>
      </c>
      <c r="H294" s="23">
        <v>0</v>
      </c>
      <c r="I294" s="23">
        <v>0</v>
      </c>
    </row>
    <row r="295" spans="1:9">
      <c r="A295" s="12" t="s">
        <v>336</v>
      </c>
      <c r="B295" s="63" t="s">
        <v>17</v>
      </c>
      <c r="C295" s="63" t="s">
        <v>104</v>
      </c>
      <c r="D295" s="63" t="s">
        <v>19</v>
      </c>
      <c r="E295" s="63" t="s">
        <v>232</v>
      </c>
      <c r="F295" s="63" t="s">
        <v>337</v>
      </c>
      <c r="G295" s="23">
        <v>9791.2099999999991</v>
      </c>
      <c r="H295" s="23">
        <v>0</v>
      </c>
      <c r="I295" s="23">
        <v>0</v>
      </c>
    </row>
    <row r="296" spans="1:9" ht="38.25">
      <c r="A296" s="12" t="s">
        <v>233</v>
      </c>
      <c r="B296" s="13" t="s">
        <v>17</v>
      </c>
      <c r="C296" s="13" t="s">
        <v>104</v>
      </c>
      <c r="D296" s="13" t="s">
        <v>19</v>
      </c>
      <c r="E296" s="13" t="s">
        <v>234</v>
      </c>
      <c r="F296" s="13"/>
      <c r="G296" s="51">
        <f>G297+G298+G299+G300</f>
        <v>4734700</v>
      </c>
      <c r="H296" s="51">
        <f>H297+H298+H299+H300</f>
        <v>4256800</v>
      </c>
      <c r="I296" s="51">
        <f>I297+I298+I299+I300</f>
        <v>5033800</v>
      </c>
    </row>
    <row r="297" spans="1:9">
      <c r="A297" s="12" t="s">
        <v>49</v>
      </c>
      <c r="B297" s="13" t="s">
        <v>17</v>
      </c>
      <c r="C297" s="13" t="s">
        <v>104</v>
      </c>
      <c r="D297" s="13" t="s">
        <v>19</v>
      </c>
      <c r="E297" s="13" t="s">
        <v>234</v>
      </c>
      <c r="F297" s="13" t="s">
        <v>50</v>
      </c>
      <c r="G297" s="23">
        <v>3255991</v>
      </c>
      <c r="H297" s="23">
        <v>2731797</v>
      </c>
      <c r="I297" s="23">
        <v>3073579</v>
      </c>
    </row>
    <row r="298" spans="1:9" ht="38.25">
      <c r="A298" s="12" t="s">
        <v>51</v>
      </c>
      <c r="B298" s="13" t="s">
        <v>17</v>
      </c>
      <c r="C298" s="13" t="s">
        <v>104</v>
      </c>
      <c r="D298" s="13" t="s">
        <v>19</v>
      </c>
      <c r="E298" s="13" t="s">
        <v>234</v>
      </c>
      <c r="F298" s="13" t="s">
        <v>52</v>
      </c>
      <c r="G298" s="23">
        <v>983309</v>
      </c>
      <c r="H298" s="23">
        <v>825003</v>
      </c>
      <c r="I298" s="23">
        <v>928221</v>
      </c>
    </row>
    <row r="299" spans="1:9">
      <c r="A299" s="12" t="s">
        <v>37</v>
      </c>
      <c r="B299" s="13" t="s">
        <v>17</v>
      </c>
      <c r="C299" s="13" t="s">
        <v>104</v>
      </c>
      <c r="D299" s="13" t="s">
        <v>19</v>
      </c>
      <c r="E299" s="13" t="s">
        <v>234</v>
      </c>
      <c r="F299" s="13" t="s">
        <v>38</v>
      </c>
      <c r="G299" s="23">
        <f>320416.89+20000</f>
        <v>340416.89</v>
      </c>
      <c r="H299" s="23">
        <v>435016.89</v>
      </c>
      <c r="I299" s="23">
        <v>757016.89</v>
      </c>
    </row>
    <row r="300" spans="1:9">
      <c r="A300" s="12" t="s">
        <v>53</v>
      </c>
      <c r="B300" s="13" t="s">
        <v>17</v>
      </c>
      <c r="C300" s="13" t="s">
        <v>104</v>
      </c>
      <c r="D300" s="13" t="s">
        <v>19</v>
      </c>
      <c r="E300" s="13" t="s">
        <v>234</v>
      </c>
      <c r="F300" s="13" t="s">
        <v>54</v>
      </c>
      <c r="G300" s="23">
        <f>254983.11-100000</f>
        <v>154983.10999999999</v>
      </c>
      <c r="H300" s="23">
        <v>264983.11</v>
      </c>
      <c r="I300" s="23">
        <v>274983.11</v>
      </c>
    </row>
    <row r="301" spans="1:9" ht="38.25">
      <c r="A301" s="12" t="s">
        <v>235</v>
      </c>
      <c r="B301" s="13" t="s">
        <v>17</v>
      </c>
      <c r="C301" s="13" t="s">
        <v>104</v>
      </c>
      <c r="D301" s="13" t="s">
        <v>19</v>
      </c>
      <c r="E301" s="13" t="s">
        <v>236</v>
      </c>
      <c r="F301" s="13"/>
      <c r="G301" s="64">
        <f>G302+G303+G304+G305+G306</f>
        <v>5342800</v>
      </c>
      <c r="H301" s="64">
        <f>H302+H303+H304+H305+H306</f>
        <v>5793400</v>
      </c>
      <c r="I301" s="64">
        <f>I302+I303+I304+I305+I306</f>
        <v>6638500</v>
      </c>
    </row>
    <row r="302" spans="1:9">
      <c r="A302" s="12" t="s">
        <v>49</v>
      </c>
      <c r="B302" s="13" t="s">
        <v>17</v>
      </c>
      <c r="C302" s="13" t="s">
        <v>104</v>
      </c>
      <c r="D302" s="13" t="s">
        <v>19</v>
      </c>
      <c r="E302" s="13" t="s">
        <v>236</v>
      </c>
      <c r="F302" s="13" t="s">
        <v>50</v>
      </c>
      <c r="G302" s="23">
        <f>2586790-5600-624000</f>
        <v>1957190</v>
      </c>
      <c r="H302" s="25">
        <v>2762443</v>
      </c>
      <c r="I302" s="25">
        <v>3119893</v>
      </c>
    </row>
    <row r="303" spans="1:9" ht="38.25">
      <c r="A303" s="12" t="s">
        <v>51</v>
      </c>
      <c r="B303" s="13" t="s">
        <v>17</v>
      </c>
      <c r="C303" s="13" t="s">
        <v>104</v>
      </c>
      <c r="D303" s="13" t="s">
        <v>19</v>
      </c>
      <c r="E303" s="13" t="s">
        <v>236</v>
      </c>
      <c r="F303" s="13" t="s">
        <v>52</v>
      </c>
      <c r="G303" s="23">
        <v>781210</v>
      </c>
      <c r="H303" s="25">
        <v>834257</v>
      </c>
      <c r="I303" s="25">
        <v>942207</v>
      </c>
    </row>
    <row r="304" spans="1:9">
      <c r="A304" s="12" t="s">
        <v>37</v>
      </c>
      <c r="B304" s="13" t="s">
        <v>17</v>
      </c>
      <c r="C304" s="13" t="s">
        <v>104</v>
      </c>
      <c r="D304" s="13" t="s">
        <v>19</v>
      </c>
      <c r="E304" s="13" t="s">
        <v>236</v>
      </c>
      <c r="F304" s="13" t="s">
        <v>38</v>
      </c>
      <c r="G304" s="20">
        <f>1750400-20000+624000-156397-250000</f>
        <v>1948003</v>
      </c>
      <c r="H304" s="25">
        <v>1934700</v>
      </c>
      <c r="I304" s="25">
        <v>2294400</v>
      </c>
    </row>
    <row r="305" spans="1:9">
      <c r="A305" s="12" t="s">
        <v>53</v>
      </c>
      <c r="B305" s="13" t="s">
        <v>17</v>
      </c>
      <c r="C305" s="13" t="s">
        <v>104</v>
      </c>
      <c r="D305" s="13" t="s">
        <v>19</v>
      </c>
      <c r="E305" s="13" t="s">
        <v>236</v>
      </c>
      <c r="F305" s="13" t="s">
        <v>54</v>
      </c>
      <c r="G305" s="20">
        <f>250000+156397+250000</f>
        <v>656397</v>
      </c>
      <c r="H305" s="25">
        <v>260000</v>
      </c>
      <c r="I305" s="25">
        <v>280000</v>
      </c>
    </row>
    <row r="306" spans="1:9" ht="25.5">
      <c r="A306" s="12" t="s">
        <v>55</v>
      </c>
      <c r="B306" s="13" t="s">
        <v>17</v>
      </c>
      <c r="C306" s="13" t="s">
        <v>104</v>
      </c>
      <c r="D306" s="13" t="s">
        <v>19</v>
      </c>
      <c r="E306" s="13" t="s">
        <v>236</v>
      </c>
      <c r="F306" s="13" t="s">
        <v>56</v>
      </c>
      <c r="G306" s="23">
        <f>2000-2000</f>
        <v>0</v>
      </c>
      <c r="H306" s="25">
        <v>2000</v>
      </c>
      <c r="I306" s="25">
        <v>2000</v>
      </c>
    </row>
    <row r="307" spans="1:9" ht="38.25">
      <c r="A307" s="12" t="s">
        <v>357</v>
      </c>
      <c r="B307" s="63" t="s">
        <v>17</v>
      </c>
      <c r="C307" s="63" t="s">
        <v>104</v>
      </c>
      <c r="D307" s="63" t="s">
        <v>19</v>
      </c>
      <c r="E307" s="63" t="s">
        <v>358</v>
      </c>
      <c r="F307" s="63"/>
      <c r="G307" s="51">
        <f>G308</f>
        <v>55600</v>
      </c>
      <c r="H307" s="51">
        <f>H308</f>
        <v>0</v>
      </c>
      <c r="I307" s="51">
        <f>I308</f>
        <v>0</v>
      </c>
    </row>
    <row r="308" spans="1:9">
      <c r="A308" s="12" t="s">
        <v>49</v>
      </c>
      <c r="B308" s="63" t="s">
        <v>17</v>
      </c>
      <c r="C308" s="63" t="s">
        <v>104</v>
      </c>
      <c r="D308" s="63" t="s">
        <v>19</v>
      </c>
      <c r="E308" s="63" t="s">
        <v>358</v>
      </c>
      <c r="F308" s="63" t="s">
        <v>50</v>
      </c>
      <c r="G308" s="23">
        <f>50000+5600</f>
        <v>55600</v>
      </c>
      <c r="H308" s="25">
        <v>0</v>
      </c>
      <c r="I308" s="25">
        <v>0</v>
      </c>
    </row>
    <row r="309" spans="1:9" ht="51">
      <c r="A309" s="12" t="s">
        <v>378</v>
      </c>
      <c r="B309" s="63" t="s">
        <v>17</v>
      </c>
      <c r="C309" s="63" t="s">
        <v>104</v>
      </c>
      <c r="D309" s="63" t="s">
        <v>19</v>
      </c>
      <c r="E309" s="63" t="s">
        <v>379</v>
      </c>
      <c r="F309" s="63"/>
      <c r="G309" s="51">
        <f>G310</f>
        <v>0</v>
      </c>
      <c r="H309" s="51">
        <f>H310</f>
        <v>0</v>
      </c>
      <c r="I309" s="51">
        <f>I310</f>
        <v>0</v>
      </c>
    </row>
    <row r="310" spans="1:9">
      <c r="A310" s="12" t="s">
        <v>49</v>
      </c>
      <c r="B310" s="63" t="s">
        <v>17</v>
      </c>
      <c r="C310" s="63" t="s">
        <v>104</v>
      </c>
      <c r="D310" s="63" t="s">
        <v>19</v>
      </c>
      <c r="E310" s="63" t="s">
        <v>379</v>
      </c>
      <c r="F310" s="63" t="s">
        <v>50</v>
      </c>
      <c r="G310" s="23">
        <f>5600-5600</f>
        <v>0</v>
      </c>
      <c r="H310" s="25">
        <v>0</v>
      </c>
      <c r="I310" s="25">
        <v>0</v>
      </c>
    </row>
    <row r="311" spans="1:9" ht="38.25">
      <c r="A311" s="12" t="s">
        <v>237</v>
      </c>
      <c r="B311" s="13" t="s">
        <v>17</v>
      </c>
      <c r="C311" s="13" t="s">
        <v>104</v>
      </c>
      <c r="D311" s="13" t="s">
        <v>19</v>
      </c>
      <c r="E311" s="13" t="s">
        <v>238</v>
      </c>
      <c r="F311" s="13"/>
      <c r="G311" s="64">
        <f>G312</f>
        <v>347000</v>
      </c>
      <c r="H311" s="64">
        <f>H312</f>
        <v>297000</v>
      </c>
      <c r="I311" s="64">
        <f>I312</f>
        <v>297000</v>
      </c>
    </row>
    <row r="312" spans="1:9">
      <c r="A312" s="12" t="s">
        <v>37</v>
      </c>
      <c r="B312" s="13" t="s">
        <v>17</v>
      </c>
      <c r="C312" s="13" t="s">
        <v>104</v>
      </c>
      <c r="D312" s="13" t="s">
        <v>19</v>
      </c>
      <c r="E312" s="13" t="s">
        <v>238</v>
      </c>
      <c r="F312" s="13" t="s">
        <v>38</v>
      </c>
      <c r="G312" s="23">
        <f>312000-15000+50000</f>
        <v>347000</v>
      </c>
      <c r="H312" s="23">
        <v>297000</v>
      </c>
      <c r="I312" s="23">
        <v>297000</v>
      </c>
    </row>
    <row r="313" spans="1:9">
      <c r="A313" s="12" t="s">
        <v>239</v>
      </c>
      <c r="B313" s="13" t="s">
        <v>17</v>
      </c>
      <c r="C313" s="13" t="s">
        <v>104</v>
      </c>
      <c r="D313" s="13" t="s">
        <v>19</v>
      </c>
      <c r="E313" s="13" t="s">
        <v>240</v>
      </c>
      <c r="F313" s="13"/>
      <c r="G313" s="51">
        <f>G314</f>
        <v>669739.67999999993</v>
      </c>
      <c r="H313" s="51">
        <f>H314</f>
        <v>599600</v>
      </c>
      <c r="I313" s="51">
        <f>I314</f>
        <v>599600</v>
      </c>
    </row>
    <row r="314" spans="1:9">
      <c r="A314" s="12" t="s">
        <v>37</v>
      </c>
      <c r="B314" s="13" t="s">
        <v>17</v>
      </c>
      <c r="C314" s="13" t="s">
        <v>104</v>
      </c>
      <c r="D314" s="13" t="s">
        <v>19</v>
      </c>
      <c r="E314" s="13" t="s">
        <v>240</v>
      </c>
      <c r="F314" s="13" t="s">
        <v>38</v>
      </c>
      <c r="G314" s="23">
        <f>529600+132139.68+8000</f>
        <v>669739.67999999993</v>
      </c>
      <c r="H314" s="23">
        <v>599600</v>
      </c>
      <c r="I314" s="23">
        <v>599600</v>
      </c>
    </row>
    <row r="315" spans="1:9" ht="25.5">
      <c r="A315" s="12" t="s">
        <v>241</v>
      </c>
      <c r="B315" s="13" t="s">
        <v>17</v>
      </c>
      <c r="C315" s="13" t="s">
        <v>104</v>
      </c>
      <c r="D315" s="13" t="s">
        <v>19</v>
      </c>
      <c r="E315" s="13" t="s">
        <v>242</v>
      </c>
      <c r="F315" s="13"/>
      <c r="G315" s="51">
        <f>G316+G317</f>
        <v>6000000</v>
      </c>
      <c r="H315" s="51">
        <f>H316+H317</f>
        <v>6330600</v>
      </c>
      <c r="I315" s="51">
        <f>I316+I317</f>
        <v>6330600</v>
      </c>
    </row>
    <row r="316" spans="1:9">
      <c r="A316" s="12" t="s">
        <v>49</v>
      </c>
      <c r="B316" s="13" t="s">
        <v>17</v>
      </c>
      <c r="C316" s="13" t="s">
        <v>104</v>
      </c>
      <c r="D316" s="13" t="s">
        <v>19</v>
      </c>
      <c r="E316" s="13" t="s">
        <v>242</v>
      </c>
      <c r="F316" s="13" t="s">
        <v>50</v>
      </c>
      <c r="G316" s="23">
        <v>4608295</v>
      </c>
      <c r="H316" s="23">
        <v>4862212</v>
      </c>
      <c r="I316" s="23">
        <v>4862212</v>
      </c>
    </row>
    <row r="317" spans="1:9" ht="38.25">
      <c r="A317" s="12" t="s">
        <v>51</v>
      </c>
      <c r="B317" s="13" t="s">
        <v>17</v>
      </c>
      <c r="C317" s="13" t="s">
        <v>104</v>
      </c>
      <c r="D317" s="13" t="s">
        <v>19</v>
      </c>
      <c r="E317" s="13" t="s">
        <v>242</v>
      </c>
      <c r="F317" s="13" t="s">
        <v>52</v>
      </c>
      <c r="G317" s="23">
        <v>1391705</v>
      </c>
      <c r="H317" s="23">
        <v>1468388</v>
      </c>
      <c r="I317" s="23">
        <v>1468388</v>
      </c>
    </row>
    <row r="318" spans="1:9">
      <c r="A318" s="12" t="s">
        <v>243</v>
      </c>
      <c r="B318" s="13" t="s">
        <v>17</v>
      </c>
      <c r="C318" s="13" t="s">
        <v>82</v>
      </c>
      <c r="D318" s="13" t="s">
        <v>19</v>
      </c>
      <c r="E318" s="13"/>
      <c r="F318" s="13"/>
      <c r="G318" s="51">
        <f t="shared" ref="G318:I319" si="5">G319</f>
        <v>3365000</v>
      </c>
      <c r="H318" s="51">
        <f t="shared" si="5"/>
        <v>3500000</v>
      </c>
      <c r="I318" s="65">
        <f t="shared" si="5"/>
        <v>3640000</v>
      </c>
    </row>
    <row r="319" spans="1:9" ht="63.75">
      <c r="A319" s="12" t="s">
        <v>244</v>
      </c>
      <c r="B319" s="13" t="s">
        <v>17</v>
      </c>
      <c r="C319" s="13" t="s">
        <v>82</v>
      </c>
      <c r="D319" s="13" t="s">
        <v>19</v>
      </c>
      <c r="E319" s="13" t="s">
        <v>245</v>
      </c>
      <c r="F319" s="13"/>
      <c r="G319" s="23">
        <f t="shared" si="5"/>
        <v>3365000</v>
      </c>
      <c r="H319" s="23">
        <f t="shared" si="5"/>
        <v>3500000</v>
      </c>
      <c r="I319" s="23">
        <f t="shared" si="5"/>
        <v>3640000</v>
      </c>
    </row>
    <row r="320" spans="1:9" ht="25.5">
      <c r="A320" s="12" t="s">
        <v>246</v>
      </c>
      <c r="B320" s="13" t="s">
        <v>17</v>
      </c>
      <c r="C320" s="13" t="s">
        <v>82</v>
      </c>
      <c r="D320" s="13" t="s">
        <v>19</v>
      </c>
      <c r="E320" s="13" t="s">
        <v>245</v>
      </c>
      <c r="F320" s="13" t="s">
        <v>247</v>
      </c>
      <c r="G320" s="23">
        <v>3365000</v>
      </c>
      <c r="H320" s="23">
        <v>3500000</v>
      </c>
      <c r="I320" s="23">
        <v>3640000</v>
      </c>
    </row>
    <row r="321" spans="1:11">
      <c r="A321" s="12" t="s">
        <v>248</v>
      </c>
      <c r="B321" s="13" t="s">
        <v>17</v>
      </c>
      <c r="C321" s="13" t="s">
        <v>82</v>
      </c>
      <c r="D321" s="13" t="s">
        <v>72</v>
      </c>
      <c r="E321" s="13"/>
      <c r="F321" s="13"/>
      <c r="G321" s="51">
        <f>G322+G325+G328+G331+G333+G335+G337++G339+G341</f>
        <v>25575498.5</v>
      </c>
      <c r="H321" s="51">
        <f>H322+H325+H328+H331+H333+H335+H337+H341</f>
        <v>25621700</v>
      </c>
      <c r="I321" s="65">
        <f>I322+I325+I328+I331+I333+I335+I337+I341</f>
        <v>26549600</v>
      </c>
    </row>
    <row r="322" spans="1:11" ht="127.5">
      <c r="A322" s="12" t="s">
        <v>249</v>
      </c>
      <c r="B322" s="13" t="s">
        <v>17</v>
      </c>
      <c r="C322" s="13" t="s">
        <v>82</v>
      </c>
      <c r="D322" s="13" t="s">
        <v>72</v>
      </c>
      <c r="E322" s="13" t="s">
        <v>250</v>
      </c>
      <c r="F322" s="13"/>
      <c r="G322" s="51">
        <f>G323+G324</f>
        <v>2218000</v>
      </c>
      <c r="H322" s="51">
        <f>H323+H324</f>
        <v>2128800</v>
      </c>
      <c r="I322" s="51">
        <f>I323+I324</f>
        <v>2227900</v>
      </c>
    </row>
    <row r="323" spans="1:11">
      <c r="A323" s="12" t="s">
        <v>37</v>
      </c>
      <c r="B323" s="13" t="s">
        <v>17</v>
      </c>
      <c r="C323" s="13" t="s">
        <v>82</v>
      </c>
      <c r="D323" s="13" t="s">
        <v>72</v>
      </c>
      <c r="E323" s="13" t="s">
        <v>250</v>
      </c>
      <c r="F323" s="13" t="s">
        <v>38</v>
      </c>
      <c r="G323" s="25">
        <v>32700</v>
      </c>
      <c r="H323" s="23">
        <v>31800</v>
      </c>
      <c r="I323" s="23">
        <v>32900</v>
      </c>
    </row>
    <row r="324" spans="1:11" ht="25.5">
      <c r="A324" s="12" t="s">
        <v>246</v>
      </c>
      <c r="B324" s="13" t="s">
        <v>17</v>
      </c>
      <c r="C324" s="13" t="s">
        <v>82</v>
      </c>
      <c r="D324" s="13" t="s">
        <v>72</v>
      </c>
      <c r="E324" s="13" t="s">
        <v>250</v>
      </c>
      <c r="F324" s="13" t="s">
        <v>247</v>
      </c>
      <c r="G324" s="25">
        <v>2185300</v>
      </c>
      <c r="H324" s="23">
        <v>2097000</v>
      </c>
      <c r="I324" s="23">
        <v>2195000</v>
      </c>
    </row>
    <row r="325" spans="1:11" ht="127.5">
      <c r="A325" s="12" t="s">
        <v>253</v>
      </c>
      <c r="B325" s="13" t="s">
        <v>17</v>
      </c>
      <c r="C325" s="13" t="s">
        <v>82</v>
      </c>
      <c r="D325" s="13" t="s">
        <v>72</v>
      </c>
      <c r="E325" s="13" t="s">
        <v>254</v>
      </c>
      <c r="F325" s="13"/>
      <c r="G325" s="51">
        <f>G326+G327</f>
        <v>2765700</v>
      </c>
      <c r="H325" s="51">
        <f>H326+H327</f>
        <v>2765300</v>
      </c>
      <c r="I325" s="51">
        <f>I326+I327</f>
        <v>2765200</v>
      </c>
    </row>
    <row r="326" spans="1:11">
      <c r="A326" s="12" t="s">
        <v>37</v>
      </c>
      <c r="B326" s="13" t="s">
        <v>17</v>
      </c>
      <c r="C326" s="13" t="s">
        <v>82</v>
      </c>
      <c r="D326" s="13" t="s">
        <v>72</v>
      </c>
      <c r="E326" s="13" t="s">
        <v>254</v>
      </c>
      <c r="F326" s="13" t="s">
        <v>38</v>
      </c>
      <c r="G326" s="23">
        <v>40800</v>
      </c>
      <c r="H326" s="23">
        <v>40800</v>
      </c>
      <c r="I326" s="23">
        <v>40800</v>
      </c>
    </row>
    <row r="327" spans="1:11" ht="25.5">
      <c r="A327" s="12" t="s">
        <v>246</v>
      </c>
      <c r="B327" s="13" t="s">
        <v>17</v>
      </c>
      <c r="C327" s="13" t="s">
        <v>82</v>
      </c>
      <c r="D327" s="13" t="s">
        <v>72</v>
      </c>
      <c r="E327" s="13" t="s">
        <v>254</v>
      </c>
      <c r="F327" s="13" t="s">
        <v>247</v>
      </c>
      <c r="G327" s="23">
        <v>2724900</v>
      </c>
      <c r="H327" s="23">
        <v>2724500</v>
      </c>
      <c r="I327" s="23">
        <v>2724400</v>
      </c>
    </row>
    <row r="328" spans="1:11" ht="140.25">
      <c r="A328" s="12" t="s">
        <v>255</v>
      </c>
      <c r="B328" s="13" t="s">
        <v>17</v>
      </c>
      <c r="C328" s="13" t="s">
        <v>82</v>
      </c>
      <c r="D328" s="13" t="s">
        <v>72</v>
      </c>
      <c r="E328" s="13" t="s">
        <v>256</v>
      </c>
      <c r="F328" s="13"/>
      <c r="G328" s="51">
        <f>G329+G330</f>
        <v>19866900</v>
      </c>
      <c r="H328" s="51">
        <f>H329+H330</f>
        <v>20661300</v>
      </c>
      <c r="I328" s="51">
        <f>I329+I330</f>
        <v>21488000</v>
      </c>
    </row>
    <row r="329" spans="1:11">
      <c r="A329" s="12" t="s">
        <v>37</v>
      </c>
      <c r="B329" s="13" t="s">
        <v>17</v>
      </c>
      <c r="C329" s="13" t="s">
        <v>82</v>
      </c>
      <c r="D329" s="13" t="s">
        <v>72</v>
      </c>
      <c r="E329" s="13" t="s">
        <v>256</v>
      </c>
      <c r="F329" s="13" t="s">
        <v>38</v>
      </c>
      <c r="G329" s="23">
        <v>293600</v>
      </c>
      <c r="H329" s="23">
        <v>305300</v>
      </c>
      <c r="I329" s="23">
        <v>317600</v>
      </c>
    </row>
    <row r="330" spans="1:11" ht="25.5">
      <c r="A330" s="12" t="s">
        <v>246</v>
      </c>
      <c r="B330" s="13" t="s">
        <v>17</v>
      </c>
      <c r="C330" s="13" t="s">
        <v>82</v>
      </c>
      <c r="D330" s="13" t="s">
        <v>72</v>
      </c>
      <c r="E330" s="13" t="s">
        <v>256</v>
      </c>
      <c r="F330" s="13" t="s">
        <v>247</v>
      </c>
      <c r="G330" s="25">
        <v>19573300</v>
      </c>
      <c r="H330" s="23">
        <v>20356000</v>
      </c>
      <c r="I330" s="23">
        <v>21170400</v>
      </c>
    </row>
    <row r="331" spans="1:11" ht="89.25">
      <c r="A331" s="12" t="s">
        <v>257</v>
      </c>
      <c r="B331" s="13" t="s">
        <v>17</v>
      </c>
      <c r="C331" s="13" t="s">
        <v>82</v>
      </c>
      <c r="D331" s="13" t="s">
        <v>72</v>
      </c>
      <c r="E331" s="13" t="s">
        <v>258</v>
      </c>
      <c r="F331" s="13"/>
      <c r="G331" s="51">
        <f>G332</f>
        <v>9900</v>
      </c>
      <c r="H331" s="51">
        <f>H332</f>
        <v>10700</v>
      </c>
      <c r="I331" s="51">
        <f>I332</f>
        <v>11800</v>
      </c>
      <c r="K331" s="1" t="s">
        <v>309</v>
      </c>
    </row>
    <row r="332" spans="1:11" ht="25.5">
      <c r="A332" s="12" t="s">
        <v>246</v>
      </c>
      <c r="B332" s="13" t="s">
        <v>17</v>
      </c>
      <c r="C332" s="13" t="s">
        <v>82</v>
      </c>
      <c r="D332" s="13" t="s">
        <v>72</v>
      </c>
      <c r="E332" s="13" t="s">
        <v>258</v>
      </c>
      <c r="F332" s="13" t="s">
        <v>247</v>
      </c>
      <c r="G332" s="25">
        <v>9900</v>
      </c>
      <c r="H332" s="23">
        <v>10700</v>
      </c>
      <c r="I332" s="23">
        <v>11800</v>
      </c>
    </row>
    <row r="333" spans="1:11" ht="38.25">
      <c r="A333" s="12" t="s">
        <v>259</v>
      </c>
      <c r="B333" s="13" t="s">
        <v>17</v>
      </c>
      <c r="C333" s="13" t="s">
        <v>82</v>
      </c>
      <c r="D333" s="13" t="s">
        <v>72</v>
      </c>
      <c r="E333" s="13" t="s">
        <v>260</v>
      </c>
      <c r="F333" s="13"/>
      <c r="G333" s="51">
        <f>G334</f>
        <v>9000</v>
      </c>
      <c r="H333" s="51">
        <f>H334</f>
        <v>9500</v>
      </c>
      <c r="I333" s="51">
        <f>I334</f>
        <v>9900</v>
      </c>
    </row>
    <row r="334" spans="1:11" ht="25.5">
      <c r="A334" s="12" t="s">
        <v>251</v>
      </c>
      <c r="B334" s="13" t="s">
        <v>17</v>
      </c>
      <c r="C334" s="13" t="s">
        <v>82</v>
      </c>
      <c r="D334" s="13" t="s">
        <v>72</v>
      </c>
      <c r="E334" s="13" t="s">
        <v>260</v>
      </c>
      <c r="F334" s="13" t="s">
        <v>252</v>
      </c>
      <c r="G334" s="23">
        <v>9000</v>
      </c>
      <c r="H334" s="23">
        <v>9500</v>
      </c>
      <c r="I334" s="23">
        <v>9900</v>
      </c>
    </row>
    <row r="335" spans="1:11">
      <c r="A335" s="12" t="s">
        <v>320</v>
      </c>
      <c r="B335" s="32" t="s">
        <v>17</v>
      </c>
      <c r="C335" s="32" t="s">
        <v>82</v>
      </c>
      <c r="D335" s="32" t="s">
        <v>72</v>
      </c>
      <c r="E335" s="32" t="s">
        <v>321</v>
      </c>
      <c r="F335" s="32"/>
      <c r="G335" s="51">
        <f>G336</f>
        <v>16000</v>
      </c>
      <c r="H335" s="51">
        <f>H336</f>
        <v>16600</v>
      </c>
      <c r="I335" s="51">
        <f>I336</f>
        <v>16600</v>
      </c>
    </row>
    <row r="336" spans="1:11">
      <c r="A336" s="12" t="s">
        <v>37</v>
      </c>
      <c r="B336" s="32" t="s">
        <v>17</v>
      </c>
      <c r="C336" s="32" t="s">
        <v>82</v>
      </c>
      <c r="D336" s="32" t="s">
        <v>72</v>
      </c>
      <c r="E336" s="32" t="s">
        <v>321</v>
      </c>
      <c r="F336" s="32" t="s">
        <v>38</v>
      </c>
      <c r="G336" s="23">
        <v>16000</v>
      </c>
      <c r="H336" s="23">
        <v>16600</v>
      </c>
      <c r="I336" s="23">
        <v>16600</v>
      </c>
    </row>
    <row r="337" spans="1:9" ht="38.25">
      <c r="A337" s="12" t="s">
        <v>262</v>
      </c>
      <c r="B337" s="13" t="s">
        <v>17</v>
      </c>
      <c r="C337" s="13" t="s">
        <v>82</v>
      </c>
      <c r="D337" s="13" t="s">
        <v>72</v>
      </c>
      <c r="E337" s="13" t="s">
        <v>263</v>
      </c>
      <c r="F337" s="13"/>
      <c r="G337" s="51">
        <f>G338</f>
        <v>5000</v>
      </c>
      <c r="H337" s="51">
        <f>H338</f>
        <v>16000</v>
      </c>
      <c r="I337" s="51">
        <f>I338</f>
        <v>15200</v>
      </c>
    </row>
    <row r="338" spans="1:9">
      <c r="A338" s="12" t="s">
        <v>37</v>
      </c>
      <c r="B338" s="13" t="s">
        <v>17</v>
      </c>
      <c r="C338" s="13" t="s">
        <v>82</v>
      </c>
      <c r="D338" s="13" t="s">
        <v>72</v>
      </c>
      <c r="E338" s="13" t="s">
        <v>263</v>
      </c>
      <c r="F338" s="13" t="s">
        <v>38</v>
      </c>
      <c r="G338" s="23">
        <v>5000</v>
      </c>
      <c r="H338" s="23">
        <v>16000</v>
      </c>
      <c r="I338" s="23">
        <v>15200</v>
      </c>
    </row>
    <row r="339" spans="1:9">
      <c r="A339" s="12" t="s">
        <v>41</v>
      </c>
      <c r="B339" s="63" t="s">
        <v>17</v>
      </c>
      <c r="C339" s="63" t="s">
        <v>82</v>
      </c>
      <c r="D339" s="63" t="s">
        <v>72</v>
      </c>
      <c r="E339" s="63" t="s">
        <v>42</v>
      </c>
      <c r="F339" s="63"/>
      <c r="G339" s="51">
        <f>140000+50000+140000+360000+20000-30000</f>
        <v>680000</v>
      </c>
      <c r="H339" s="51">
        <v>0</v>
      </c>
      <c r="I339" s="51">
        <v>0</v>
      </c>
    </row>
    <row r="340" spans="1:9">
      <c r="A340" s="80" t="s">
        <v>43</v>
      </c>
      <c r="B340" s="74" t="s">
        <v>17</v>
      </c>
      <c r="C340" s="74" t="s">
        <v>82</v>
      </c>
      <c r="D340" s="74" t="s">
        <v>72</v>
      </c>
      <c r="E340" s="74" t="s">
        <v>42</v>
      </c>
      <c r="F340" s="74" t="s">
        <v>247</v>
      </c>
      <c r="G340" s="20">
        <f>140000+50000+140000+360000+20000-30000</f>
        <v>680000</v>
      </c>
      <c r="H340" s="23">
        <v>0</v>
      </c>
      <c r="I340" s="23">
        <v>0</v>
      </c>
    </row>
    <row r="341" spans="1:9" ht="63.75">
      <c r="A341" s="12" t="s">
        <v>264</v>
      </c>
      <c r="B341" s="13" t="s">
        <v>17</v>
      </c>
      <c r="C341" s="13" t="s">
        <v>82</v>
      </c>
      <c r="D341" s="13" t="s">
        <v>72</v>
      </c>
      <c r="E341" s="13" t="s">
        <v>265</v>
      </c>
      <c r="F341" s="13"/>
      <c r="G341" s="51">
        <f>G342</f>
        <v>4998.5</v>
      </c>
      <c r="H341" s="51">
        <f>H342</f>
        <v>13500</v>
      </c>
      <c r="I341" s="51">
        <f>I342</f>
        <v>15000</v>
      </c>
    </row>
    <row r="342" spans="1:9" ht="51">
      <c r="A342" s="12" t="s">
        <v>107</v>
      </c>
      <c r="B342" s="13" t="s">
        <v>17</v>
      </c>
      <c r="C342" s="13" t="s">
        <v>82</v>
      </c>
      <c r="D342" s="13" t="s">
        <v>72</v>
      </c>
      <c r="E342" s="13" t="s">
        <v>265</v>
      </c>
      <c r="F342" s="13" t="s">
        <v>108</v>
      </c>
      <c r="G342" s="23">
        <f>5000-1.5</f>
        <v>4998.5</v>
      </c>
      <c r="H342" s="23">
        <v>13500</v>
      </c>
      <c r="I342" s="23">
        <v>15000</v>
      </c>
    </row>
    <row r="343" spans="1:9">
      <c r="A343" s="12" t="s">
        <v>266</v>
      </c>
      <c r="B343" s="13" t="s">
        <v>17</v>
      </c>
      <c r="C343" s="13" t="s">
        <v>82</v>
      </c>
      <c r="D343" s="13" t="s">
        <v>28</v>
      </c>
      <c r="E343" s="13"/>
      <c r="F343" s="13"/>
      <c r="G343" s="51">
        <f>G344+G346</f>
        <v>1424419.5999999999</v>
      </c>
      <c r="H343" s="51">
        <f>H344+H346</f>
        <v>370100</v>
      </c>
      <c r="I343" s="65">
        <f>I344+I346</f>
        <v>370100</v>
      </c>
    </row>
    <row r="344" spans="1:9" ht="42.75" customHeight="1">
      <c r="A344" s="12" t="s">
        <v>186</v>
      </c>
      <c r="B344" s="45" t="s">
        <v>17</v>
      </c>
      <c r="C344" s="45" t="s">
        <v>82</v>
      </c>
      <c r="D344" s="45" t="s">
        <v>28</v>
      </c>
      <c r="E344" s="45" t="s">
        <v>187</v>
      </c>
      <c r="F344" s="45"/>
      <c r="G344" s="51">
        <f>G345</f>
        <v>46000</v>
      </c>
      <c r="H344" s="51">
        <f>H345</f>
        <v>0</v>
      </c>
      <c r="I344" s="51">
        <f>I345</f>
        <v>0</v>
      </c>
    </row>
    <row r="345" spans="1:9" ht="54.75" customHeight="1">
      <c r="A345" s="12" t="s">
        <v>170</v>
      </c>
      <c r="B345" s="45" t="s">
        <v>17</v>
      </c>
      <c r="C345" s="45" t="s">
        <v>82</v>
      </c>
      <c r="D345" s="45" t="s">
        <v>28</v>
      </c>
      <c r="E345" s="45" t="s">
        <v>187</v>
      </c>
      <c r="F345" s="50" t="s">
        <v>171</v>
      </c>
      <c r="G345" s="23">
        <v>46000</v>
      </c>
      <c r="H345" s="23">
        <v>0</v>
      </c>
      <c r="I345" s="23">
        <v>0</v>
      </c>
    </row>
    <row r="346" spans="1:9" ht="25.5">
      <c r="A346" s="12" t="s">
        <v>329</v>
      </c>
      <c r="B346" s="41" t="s">
        <v>17</v>
      </c>
      <c r="C346" s="41" t="s">
        <v>82</v>
      </c>
      <c r="D346" s="41" t="s">
        <v>28</v>
      </c>
      <c r="E346" s="41" t="s">
        <v>334</v>
      </c>
      <c r="F346" s="41"/>
      <c r="G346" s="51">
        <f>G347</f>
        <v>1378419.5999999999</v>
      </c>
      <c r="H346" s="51">
        <f>H347</f>
        <v>370100</v>
      </c>
      <c r="I346" s="51">
        <f>I347</f>
        <v>370100</v>
      </c>
    </row>
    <row r="347" spans="1:9" ht="25.5">
      <c r="A347" s="34" t="s">
        <v>330</v>
      </c>
      <c r="B347" s="41" t="s">
        <v>17</v>
      </c>
      <c r="C347" s="41" t="s">
        <v>82</v>
      </c>
      <c r="D347" s="41" t="s">
        <v>28</v>
      </c>
      <c r="E347" s="41" t="s">
        <v>334</v>
      </c>
      <c r="F347" s="41" t="s">
        <v>261</v>
      </c>
      <c r="G347" s="23">
        <f>560000-4800+1033814.7-210595.1</f>
        <v>1378419.5999999999</v>
      </c>
      <c r="H347" s="23">
        <v>370100</v>
      </c>
      <c r="I347" s="23">
        <v>370100</v>
      </c>
    </row>
    <row r="348" spans="1:9">
      <c r="A348" s="12" t="s">
        <v>267</v>
      </c>
      <c r="B348" s="13" t="s">
        <v>17</v>
      </c>
      <c r="C348" s="13" t="s">
        <v>82</v>
      </c>
      <c r="D348" s="13" t="s">
        <v>100</v>
      </c>
      <c r="E348" s="13"/>
      <c r="F348" s="13"/>
      <c r="G348" s="51">
        <f>G349+G352</f>
        <v>2023400</v>
      </c>
      <c r="H348" s="51">
        <f>H349+H352</f>
        <v>2282600</v>
      </c>
      <c r="I348" s="65">
        <f>I349+I352</f>
        <v>2359700</v>
      </c>
    </row>
    <row r="349" spans="1:9" ht="127.5">
      <c r="A349" s="12" t="s">
        <v>249</v>
      </c>
      <c r="B349" s="13" t="s">
        <v>17</v>
      </c>
      <c r="C349" s="13" t="s">
        <v>82</v>
      </c>
      <c r="D349" s="13" t="s">
        <v>100</v>
      </c>
      <c r="E349" s="13" t="s">
        <v>250</v>
      </c>
      <c r="F349" s="13"/>
      <c r="G349" s="51">
        <f>G350+G351</f>
        <v>164000</v>
      </c>
      <c r="H349" s="51">
        <f>H350+H351</f>
        <v>348500</v>
      </c>
      <c r="I349" s="51">
        <f>I350+I351</f>
        <v>348500</v>
      </c>
    </row>
    <row r="350" spans="1:9" ht="25.5">
      <c r="A350" s="12" t="s">
        <v>23</v>
      </c>
      <c r="B350" s="13" t="s">
        <v>17</v>
      </c>
      <c r="C350" s="13" t="s">
        <v>82</v>
      </c>
      <c r="D350" s="13" t="s">
        <v>100</v>
      </c>
      <c r="E350" s="13" t="s">
        <v>250</v>
      </c>
      <c r="F350" s="13" t="s">
        <v>24</v>
      </c>
      <c r="G350" s="23">
        <v>125960</v>
      </c>
      <c r="H350" s="23">
        <v>267600</v>
      </c>
      <c r="I350" s="23">
        <v>267600</v>
      </c>
    </row>
    <row r="351" spans="1:9" ht="38.25">
      <c r="A351" s="12" t="s">
        <v>25</v>
      </c>
      <c r="B351" s="13" t="s">
        <v>17</v>
      </c>
      <c r="C351" s="13" t="s">
        <v>82</v>
      </c>
      <c r="D351" s="13" t="s">
        <v>100</v>
      </c>
      <c r="E351" s="13" t="s">
        <v>250</v>
      </c>
      <c r="F351" s="13" t="s">
        <v>26</v>
      </c>
      <c r="G351" s="23">
        <v>38040</v>
      </c>
      <c r="H351" s="23">
        <v>80900</v>
      </c>
      <c r="I351" s="23">
        <v>80900</v>
      </c>
    </row>
    <row r="352" spans="1:9" ht="140.25">
      <c r="A352" s="12" t="s">
        <v>255</v>
      </c>
      <c r="B352" s="13" t="s">
        <v>17</v>
      </c>
      <c r="C352" s="13" t="s">
        <v>82</v>
      </c>
      <c r="D352" s="13" t="s">
        <v>100</v>
      </c>
      <c r="E352" s="13" t="s">
        <v>256</v>
      </c>
      <c r="F352" s="13"/>
      <c r="G352" s="51">
        <f>G353+G354+G355+G356</f>
        <v>1859400</v>
      </c>
      <c r="H352" s="51">
        <f>H353+H354+H355+H356</f>
        <v>1934100</v>
      </c>
      <c r="I352" s="51">
        <f>I353+I354+I355+I356</f>
        <v>2011200</v>
      </c>
    </row>
    <row r="353" spans="1:12" ht="25.5">
      <c r="A353" s="12" t="s">
        <v>23</v>
      </c>
      <c r="B353" s="13" t="s">
        <v>17</v>
      </c>
      <c r="C353" s="13" t="s">
        <v>82</v>
      </c>
      <c r="D353" s="13" t="s">
        <v>100</v>
      </c>
      <c r="E353" s="13" t="s">
        <v>256</v>
      </c>
      <c r="F353" s="13" t="s">
        <v>24</v>
      </c>
      <c r="G353" s="23">
        <v>785100</v>
      </c>
      <c r="H353" s="23">
        <v>824500</v>
      </c>
      <c r="I353" s="23">
        <v>824500</v>
      </c>
    </row>
    <row r="354" spans="1:12" ht="38.25">
      <c r="A354" s="12" t="s">
        <v>25</v>
      </c>
      <c r="B354" s="13" t="s">
        <v>17</v>
      </c>
      <c r="C354" s="13" t="s">
        <v>82</v>
      </c>
      <c r="D354" s="13" t="s">
        <v>100</v>
      </c>
      <c r="E354" s="13" t="s">
        <v>256</v>
      </c>
      <c r="F354" s="13" t="s">
        <v>26</v>
      </c>
      <c r="G354" s="23">
        <v>237100</v>
      </c>
      <c r="H354" s="23">
        <v>249000</v>
      </c>
      <c r="I354" s="23">
        <v>249000</v>
      </c>
    </row>
    <row r="355" spans="1:12">
      <c r="A355" s="12" t="s">
        <v>37</v>
      </c>
      <c r="B355" s="13" t="s">
        <v>17</v>
      </c>
      <c r="C355" s="13" t="s">
        <v>82</v>
      </c>
      <c r="D355" s="13" t="s">
        <v>100</v>
      </c>
      <c r="E355" s="13" t="s">
        <v>256</v>
      </c>
      <c r="F355" s="13" t="s">
        <v>38</v>
      </c>
      <c r="G355" s="23">
        <v>717200</v>
      </c>
      <c r="H355" s="23">
        <v>740600</v>
      </c>
      <c r="I355" s="23">
        <v>817700</v>
      </c>
    </row>
    <row r="356" spans="1:12">
      <c r="A356" s="12" t="s">
        <v>53</v>
      </c>
      <c r="B356" s="13" t="s">
        <v>17</v>
      </c>
      <c r="C356" s="13" t="s">
        <v>82</v>
      </c>
      <c r="D356" s="13" t="s">
        <v>100</v>
      </c>
      <c r="E356" s="13" t="s">
        <v>256</v>
      </c>
      <c r="F356" s="13" t="s">
        <v>54</v>
      </c>
      <c r="G356" s="23">
        <v>120000</v>
      </c>
      <c r="H356" s="23">
        <v>120000</v>
      </c>
      <c r="I356" s="23">
        <v>120000</v>
      </c>
    </row>
    <row r="357" spans="1:12">
      <c r="A357" s="12" t="s">
        <v>268</v>
      </c>
      <c r="B357" s="13" t="s">
        <v>17</v>
      </c>
      <c r="C357" s="13" t="s">
        <v>40</v>
      </c>
      <c r="D357" s="13" t="s">
        <v>20</v>
      </c>
      <c r="E357" s="13"/>
      <c r="F357" s="13"/>
      <c r="G357" s="51">
        <f>G358+G360+G362</f>
        <v>10703100</v>
      </c>
      <c r="H357" s="51">
        <f>H358+H360+H362</f>
        <v>9944400</v>
      </c>
      <c r="I357" s="65">
        <f>I358+I360+I362</f>
        <v>9717400</v>
      </c>
    </row>
    <row r="358" spans="1:12" ht="38.25">
      <c r="A358" s="12" t="s">
        <v>272</v>
      </c>
      <c r="B358" s="13" t="s">
        <v>17</v>
      </c>
      <c r="C358" s="13" t="s">
        <v>40</v>
      </c>
      <c r="D358" s="13" t="s">
        <v>20</v>
      </c>
      <c r="E358" s="13" t="s">
        <v>273</v>
      </c>
      <c r="F358" s="13"/>
      <c r="G358" s="51">
        <f>G359</f>
        <v>122400</v>
      </c>
      <c r="H358" s="51">
        <f>H359</f>
        <v>0</v>
      </c>
      <c r="I358" s="51">
        <f>I359</f>
        <v>0</v>
      </c>
    </row>
    <row r="359" spans="1:12">
      <c r="A359" s="12" t="s">
        <v>331</v>
      </c>
      <c r="B359" s="13" t="s">
        <v>17</v>
      </c>
      <c r="C359" s="13" t="s">
        <v>40</v>
      </c>
      <c r="D359" s="13" t="s">
        <v>20</v>
      </c>
      <c r="E359" s="13" t="s">
        <v>273</v>
      </c>
      <c r="F359" s="43" t="s">
        <v>181</v>
      </c>
      <c r="G359" s="23">
        <v>122400</v>
      </c>
      <c r="H359" s="23">
        <v>0</v>
      </c>
      <c r="I359" s="23">
        <v>0</v>
      </c>
    </row>
    <row r="360" spans="1:12" ht="51">
      <c r="A360" s="12" t="s">
        <v>195</v>
      </c>
      <c r="B360" s="13" t="s">
        <v>17</v>
      </c>
      <c r="C360" s="13" t="s">
        <v>40</v>
      </c>
      <c r="D360" s="13" t="s">
        <v>20</v>
      </c>
      <c r="E360" s="13" t="s">
        <v>274</v>
      </c>
      <c r="F360" s="13"/>
      <c r="G360" s="51">
        <f>G361</f>
        <v>52500</v>
      </c>
      <c r="H360" s="51">
        <f>H361</f>
        <v>0</v>
      </c>
      <c r="I360" s="51">
        <f>I361</f>
        <v>0</v>
      </c>
    </row>
    <row r="361" spans="1:12">
      <c r="A361" s="12" t="s">
        <v>331</v>
      </c>
      <c r="B361" s="13" t="s">
        <v>17</v>
      </c>
      <c r="C361" s="13" t="s">
        <v>40</v>
      </c>
      <c r="D361" s="13" t="s">
        <v>20</v>
      </c>
      <c r="E361" s="13" t="s">
        <v>274</v>
      </c>
      <c r="F361" s="43" t="s">
        <v>181</v>
      </c>
      <c r="G361" s="23">
        <v>52500</v>
      </c>
      <c r="H361" s="23">
        <v>0</v>
      </c>
      <c r="I361" s="23">
        <v>0</v>
      </c>
    </row>
    <row r="362" spans="1:12" ht="25.5">
      <c r="A362" s="12" t="s">
        <v>270</v>
      </c>
      <c r="B362" s="17" t="s">
        <v>17</v>
      </c>
      <c r="C362" s="17" t="s">
        <v>40</v>
      </c>
      <c r="D362" s="17" t="s">
        <v>20</v>
      </c>
      <c r="E362" s="28" t="s">
        <v>313</v>
      </c>
      <c r="F362" s="17"/>
      <c r="G362" s="51">
        <f>G363+G364</f>
        <v>10528200</v>
      </c>
      <c r="H362" s="51">
        <f>H363+H364</f>
        <v>9944400</v>
      </c>
      <c r="I362" s="51">
        <f>I363+I364</f>
        <v>9717400</v>
      </c>
      <c r="L362" s="1" t="s">
        <v>309</v>
      </c>
    </row>
    <row r="363" spans="1:12" ht="51">
      <c r="A363" s="12" t="s">
        <v>170</v>
      </c>
      <c r="B363" s="61" t="s">
        <v>17</v>
      </c>
      <c r="C363" s="21" t="s">
        <v>40</v>
      </c>
      <c r="D363" s="21" t="s">
        <v>20</v>
      </c>
      <c r="E363" s="21" t="s">
        <v>269</v>
      </c>
      <c r="F363" s="21" t="s">
        <v>171</v>
      </c>
      <c r="G363" s="23">
        <v>153300</v>
      </c>
      <c r="H363" s="23">
        <v>159400</v>
      </c>
      <c r="I363" s="23">
        <v>165800</v>
      </c>
    </row>
    <row r="364" spans="1:12" ht="51">
      <c r="A364" s="12" t="s">
        <v>170</v>
      </c>
      <c r="B364" s="17" t="s">
        <v>17</v>
      </c>
      <c r="C364" s="17" t="s">
        <v>40</v>
      </c>
      <c r="D364" s="17" t="s">
        <v>20</v>
      </c>
      <c r="E364" s="17" t="s">
        <v>271</v>
      </c>
      <c r="F364" s="17" t="s">
        <v>171</v>
      </c>
      <c r="G364" s="20">
        <f>10364900+10000</f>
        <v>10374900</v>
      </c>
      <c r="H364" s="23">
        <v>9785000</v>
      </c>
      <c r="I364" s="23">
        <v>9551600</v>
      </c>
    </row>
    <row r="365" spans="1:12">
      <c r="A365" s="12" t="s">
        <v>322</v>
      </c>
      <c r="B365" s="13" t="s">
        <v>17</v>
      </c>
      <c r="C365" s="13" t="s">
        <v>123</v>
      </c>
      <c r="D365" s="13" t="s">
        <v>20</v>
      </c>
      <c r="E365" s="13"/>
      <c r="F365" s="13"/>
      <c r="G365" s="51">
        <f t="shared" ref="G365:I366" si="6">G366</f>
        <v>200000</v>
      </c>
      <c r="H365" s="51">
        <f t="shared" si="6"/>
        <v>200000</v>
      </c>
      <c r="I365" s="65">
        <f t="shared" si="6"/>
        <v>200000</v>
      </c>
    </row>
    <row r="366" spans="1:12" ht="38.25">
      <c r="A366" s="12" t="s">
        <v>276</v>
      </c>
      <c r="B366" s="13" t="s">
        <v>17</v>
      </c>
      <c r="C366" s="13" t="s">
        <v>123</v>
      </c>
      <c r="D366" s="13" t="s">
        <v>20</v>
      </c>
      <c r="E366" s="13" t="s">
        <v>277</v>
      </c>
      <c r="F366" s="13"/>
      <c r="G366" s="23">
        <f t="shared" si="6"/>
        <v>200000</v>
      </c>
      <c r="H366" s="23">
        <f t="shared" si="6"/>
        <v>200000</v>
      </c>
      <c r="I366" s="23">
        <f t="shared" si="6"/>
        <v>200000</v>
      </c>
    </row>
    <row r="367" spans="1:12" ht="51">
      <c r="A367" s="12" t="s">
        <v>107</v>
      </c>
      <c r="B367" s="13" t="s">
        <v>17</v>
      </c>
      <c r="C367" s="13" t="s">
        <v>123</v>
      </c>
      <c r="D367" s="13" t="s">
        <v>20</v>
      </c>
      <c r="E367" s="13" t="s">
        <v>277</v>
      </c>
      <c r="F367" s="43" t="s">
        <v>108</v>
      </c>
      <c r="G367" s="23">
        <v>200000</v>
      </c>
      <c r="H367" s="23">
        <v>200000</v>
      </c>
      <c r="I367" s="23">
        <v>200000</v>
      </c>
    </row>
    <row r="368" spans="1:12">
      <c r="A368" s="19" t="s">
        <v>278</v>
      </c>
      <c r="B368" s="13" t="s">
        <v>279</v>
      </c>
      <c r="C368" s="13"/>
      <c r="D368" s="13"/>
      <c r="E368" s="13"/>
      <c r="F368" s="13"/>
      <c r="G368" s="27">
        <f>G369+G376</f>
        <v>2201000</v>
      </c>
      <c r="H368" s="27">
        <f>H369+H376</f>
        <v>2294000</v>
      </c>
      <c r="I368" s="27">
        <f>I369+I376</f>
        <v>2309000</v>
      </c>
    </row>
    <row r="369" spans="1:9" ht="38.25">
      <c r="A369" s="12" t="s">
        <v>280</v>
      </c>
      <c r="B369" s="13" t="s">
        <v>279</v>
      </c>
      <c r="C369" s="13" t="s">
        <v>19</v>
      </c>
      <c r="D369" s="13" t="s">
        <v>72</v>
      </c>
      <c r="E369" s="13"/>
      <c r="F369" s="13"/>
      <c r="G369" s="51">
        <f>G370+G373</f>
        <v>2096000</v>
      </c>
      <c r="H369" s="51">
        <f>H370+H373</f>
        <v>2184000</v>
      </c>
      <c r="I369" s="51">
        <f>I370+I373</f>
        <v>2184000</v>
      </c>
    </row>
    <row r="370" spans="1:9" ht="25.5">
      <c r="A370" s="12" t="s">
        <v>281</v>
      </c>
      <c r="B370" s="13" t="s">
        <v>279</v>
      </c>
      <c r="C370" s="13" t="s">
        <v>19</v>
      </c>
      <c r="D370" s="13" t="s">
        <v>72</v>
      </c>
      <c r="E370" s="13" t="s">
        <v>282</v>
      </c>
      <c r="F370" s="13"/>
      <c r="G370" s="23">
        <f>G371+G372</f>
        <v>1366000</v>
      </c>
      <c r="H370" s="23">
        <f>H371+H372</f>
        <v>1424800</v>
      </c>
      <c r="I370" s="23">
        <f>I371+I372</f>
        <v>1424800</v>
      </c>
    </row>
    <row r="371" spans="1:9" ht="25.5">
      <c r="A371" s="12" t="s">
        <v>23</v>
      </c>
      <c r="B371" s="13" t="s">
        <v>279</v>
      </c>
      <c r="C371" s="13" t="s">
        <v>19</v>
      </c>
      <c r="D371" s="13" t="s">
        <v>72</v>
      </c>
      <c r="E371" s="13" t="s">
        <v>282</v>
      </c>
      <c r="F371" s="13" t="s">
        <v>24</v>
      </c>
      <c r="G371" s="23">
        <v>1115327.1599999999</v>
      </c>
      <c r="H371" s="23">
        <v>1159940</v>
      </c>
      <c r="I371" s="23">
        <v>1206338</v>
      </c>
    </row>
    <row r="372" spans="1:9" ht="38.25">
      <c r="A372" s="12" t="s">
        <v>25</v>
      </c>
      <c r="B372" s="13" t="s">
        <v>279</v>
      </c>
      <c r="C372" s="13" t="s">
        <v>19</v>
      </c>
      <c r="D372" s="13" t="s">
        <v>72</v>
      </c>
      <c r="E372" s="13" t="s">
        <v>282</v>
      </c>
      <c r="F372" s="13" t="s">
        <v>26</v>
      </c>
      <c r="G372" s="23">
        <v>250672.84</v>
      </c>
      <c r="H372" s="23">
        <v>264860</v>
      </c>
      <c r="I372" s="23">
        <v>218462</v>
      </c>
    </row>
    <row r="373" spans="1:9" ht="25.5">
      <c r="A373" s="12" t="s">
        <v>29</v>
      </c>
      <c r="B373" s="13" t="s">
        <v>279</v>
      </c>
      <c r="C373" s="13" t="s">
        <v>19</v>
      </c>
      <c r="D373" s="13" t="s">
        <v>72</v>
      </c>
      <c r="E373" s="13" t="s">
        <v>30</v>
      </c>
      <c r="F373" s="13"/>
      <c r="G373" s="23">
        <f>G374+G375</f>
        <v>730000</v>
      </c>
      <c r="H373" s="23">
        <f>H374+H375</f>
        <v>759200</v>
      </c>
      <c r="I373" s="23">
        <f>I374+I375</f>
        <v>759200</v>
      </c>
    </row>
    <row r="374" spans="1:9" ht="25.5">
      <c r="A374" s="12" t="s">
        <v>23</v>
      </c>
      <c r="B374" s="13" t="s">
        <v>279</v>
      </c>
      <c r="C374" s="13" t="s">
        <v>19</v>
      </c>
      <c r="D374" s="13" t="s">
        <v>72</v>
      </c>
      <c r="E374" s="13" t="s">
        <v>30</v>
      </c>
      <c r="F374" s="13" t="s">
        <v>24</v>
      </c>
      <c r="G374" s="23">
        <v>569272.76</v>
      </c>
      <c r="H374" s="23">
        <v>592044</v>
      </c>
      <c r="I374" s="23">
        <v>615726</v>
      </c>
    </row>
    <row r="375" spans="1:9" ht="38.25">
      <c r="A375" s="12" t="s">
        <v>25</v>
      </c>
      <c r="B375" s="13" t="s">
        <v>279</v>
      </c>
      <c r="C375" s="13" t="s">
        <v>19</v>
      </c>
      <c r="D375" s="13" t="s">
        <v>72</v>
      </c>
      <c r="E375" s="13" t="s">
        <v>30</v>
      </c>
      <c r="F375" s="13" t="s">
        <v>26</v>
      </c>
      <c r="G375" s="23">
        <v>160727.24</v>
      </c>
      <c r="H375" s="23">
        <v>167156</v>
      </c>
      <c r="I375" s="23">
        <v>143474</v>
      </c>
    </row>
    <row r="376" spans="1:9">
      <c r="A376" s="12" t="s">
        <v>45</v>
      </c>
      <c r="B376" s="13" t="s">
        <v>279</v>
      </c>
      <c r="C376" s="13" t="s">
        <v>19</v>
      </c>
      <c r="D376" s="13" t="s">
        <v>46</v>
      </c>
      <c r="E376" s="13"/>
      <c r="F376" s="13"/>
      <c r="G376" s="51">
        <f>G377+G379</f>
        <v>105000</v>
      </c>
      <c r="H376" s="51">
        <f>H377+H379</f>
        <v>110000</v>
      </c>
      <c r="I376" s="51">
        <f>I377+I379</f>
        <v>125000</v>
      </c>
    </row>
    <row r="377" spans="1:9" ht="25.5">
      <c r="A377" s="12" t="s">
        <v>29</v>
      </c>
      <c r="B377" s="13" t="s">
        <v>279</v>
      </c>
      <c r="C377" s="13" t="s">
        <v>19</v>
      </c>
      <c r="D377" s="13" t="s">
        <v>46</v>
      </c>
      <c r="E377" s="13" t="s">
        <v>30</v>
      </c>
      <c r="F377" s="13"/>
      <c r="G377" s="51">
        <f>G378</f>
        <v>6000</v>
      </c>
      <c r="H377" s="51">
        <f>H378</f>
        <v>0</v>
      </c>
      <c r="I377" s="51">
        <f>I378</f>
        <v>0</v>
      </c>
    </row>
    <row r="378" spans="1:9" ht="38.25">
      <c r="A378" s="12" t="s">
        <v>69</v>
      </c>
      <c r="B378" s="13" t="s">
        <v>279</v>
      </c>
      <c r="C378" s="13" t="s">
        <v>19</v>
      </c>
      <c r="D378" s="13" t="s">
        <v>46</v>
      </c>
      <c r="E378" s="13" t="s">
        <v>30</v>
      </c>
      <c r="F378" s="13" t="s">
        <v>70</v>
      </c>
      <c r="G378" s="23">
        <v>6000</v>
      </c>
      <c r="H378" s="23">
        <v>0</v>
      </c>
      <c r="I378" s="23">
        <v>0</v>
      </c>
    </row>
    <row r="379" spans="1:9">
      <c r="A379" s="12" t="s">
        <v>275</v>
      </c>
      <c r="B379" s="13" t="s">
        <v>279</v>
      </c>
      <c r="C379" s="13" t="s">
        <v>123</v>
      </c>
      <c r="D379" s="13" t="s">
        <v>20</v>
      </c>
      <c r="E379" s="13"/>
      <c r="F379" s="13"/>
      <c r="G379" s="51">
        <f t="shared" ref="G379:I380" si="7">G380</f>
        <v>99000</v>
      </c>
      <c r="H379" s="51">
        <f t="shared" si="7"/>
        <v>110000</v>
      </c>
      <c r="I379" s="51">
        <f t="shared" si="7"/>
        <v>125000</v>
      </c>
    </row>
    <row r="380" spans="1:9" ht="25.5">
      <c r="A380" s="12" t="s">
        <v>283</v>
      </c>
      <c r="B380" s="13" t="s">
        <v>279</v>
      </c>
      <c r="C380" s="13" t="s">
        <v>123</v>
      </c>
      <c r="D380" s="13" t="s">
        <v>20</v>
      </c>
      <c r="E380" s="13" t="s">
        <v>284</v>
      </c>
      <c r="F380" s="13"/>
      <c r="G380" s="23">
        <f t="shared" si="7"/>
        <v>99000</v>
      </c>
      <c r="H380" s="23">
        <f t="shared" si="7"/>
        <v>110000</v>
      </c>
      <c r="I380" s="23">
        <f t="shared" si="7"/>
        <v>125000</v>
      </c>
    </row>
    <row r="381" spans="1:9" ht="51">
      <c r="A381" s="12" t="s">
        <v>107</v>
      </c>
      <c r="B381" s="13" t="s">
        <v>279</v>
      </c>
      <c r="C381" s="13" t="s">
        <v>123</v>
      </c>
      <c r="D381" s="13" t="s">
        <v>20</v>
      </c>
      <c r="E381" s="13" t="s">
        <v>284</v>
      </c>
      <c r="F381" s="43" t="s">
        <v>108</v>
      </c>
      <c r="G381" s="23">
        <v>99000</v>
      </c>
      <c r="H381" s="23">
        <v>110000</v>
      </c>
      <c r="I381" s="23">
        <v>125000</v>
      </c>
    </row>
    <row r="382" spans="1:9">
      <c r="A382" s="19" t="s">
        <v>285</v>
      </c>
      <c r="B382" s="13" t="s">
        <v>286</v>
      </c>
      <c r="C382" s="13"/>
      <c r="D382" s="13"/>
      <c r="E382" s="13"/>
      <c r="F382" s="13"/>
      <c r="G382" s="27">
        <f>G383+G390</f>
        <v>1379724</v>
      </c>
      <c r="H382" s="27">
        <f>H383</f>
        <v>1913000</v>
      </c>
      <c r="I382" s="27">
        <f>I383</f>
        <v>1913000</v>
      </c>
    </row>
    <row r="383" spans="1:9" ht="38.25">
      <c r="A383" s="12" t="s">
        <v>287</v>
      </c>
      <c r="B383" s="13" t="s">
        <v>286</v>
      </c>
      <c r="C383" s="13" t="s">
        <v>19</v>
      </c>
      <c r="D383" s="13" t="s">
        <v>100</v>
      </c>
      <c r="E383" s="13"/>
      <c r="F383" s="13"/>
      <c r="G383" s="51">
        <f>G384+G387</f>
        <v>1370000</v>
      </c>
      <c r="H383" s="51">
        <f>H384+H387+H390</f>
        <v>1913000</v>
      </c>
      <c r="I383" s="51">
        <f>I384+I387+I390</f>
        <v>1913000</v>
      </c>
    </row>
    <row r="384" spans="1:9" ht="25.5">
      <c r="A384" s="12" t="s">
        <v>29</v>
      </c>
      <c r="B384" s="13" t="s">
        <v>286</v>
      </c>
      <c r="C384" s="13" t="s">
        <v>19</v>
      </c>
      <c r="D384" s="13" t="s">
        <v>100</v>
      </c>
      <c r="E384" s="13" t="s">
        <v>30</v>
      </c>
      <c r="F384" s="13"/>
      <c r="G384" s="51">
        <f>G385+G386</f>
        <v>544500</v>
      </c>
      <c r="H384" s="51">
        <f>H385+H386</f>
        <v>915000</v>
      </c>
      <c r="I384" s="51">
        <f>I385+I386</f>
        <v>915000</v>
      </c>
    </row>
    <row r="385" spans="1:12" ht="25.5">
      <c r="A385" s="12" t="s">
        <v>23</v>
      </c>
      <c r="B385" s="13" t="s">
        <v>286</v>
      </c>
      <c r="C385" s="13" t="s">
        <v>19</v>
      </c>
      <c r="D385" s="13" t="s">
        <v>100</v>
      </c>
      <c r="E385" s="13" t="s">
        <v>30</v>
      </c>
      <c r="F385" s="13" t="s">
        <v>24</v>
      </c>
      <c r="G385" s="23">
        <v>418200</v>
      </c>
      <c r="H385" s="23">
        <v>703000</v>
      </c>
      <c r="I385" s="23">
        <v>703000</v>
      </c>
    </row>
    <row r="386" spans="1:12" ht="38.25">
      <c r="A386" s="12" t="s">
        <v>25</v>
      </c>
      <c r="B386" s="13" t="s">
        <v>286</v>
      </c>
      <c r="C386" s="13" t="s">
        <v>19</v>
      </c>
      <c r="D386" s="13" t="s">
        <v>100</v>
      </c>
      <c r="E386" s="13" t="s">
        <v>30</v>
      </c>
      <c r="F386" s="13" t="s">
        <v>26</v>
      </c>
      <c r="G386" s="23">
        <v>126300</v>
      </c>
      <c r="H386" s="23">
        <v>212000</v>
      </c>
      <c r="I386" s="23">
        <v>212000</v>
      </c>
    </row>
    <row r="387" spans="1:12" ht="25.5">
      <c r="A387" s="12" t="s">
        <v>288</v>
      </c>
      <c r="B387" s="13" t="s">
        <v>286</v>
      </c>
      <c r="C387" s="13" t="s">
        <v>19</v>
      </c>
      <c r="D387" s="13" t="s">
        <v>100</v>
      </c>
      <c r="E387" s="13" t="s">
        <v>289</v>
      </c>
      <c r="F387" s="13"/>
      <c r="G387" s="51">
        <f>G388+G389</f>
        <v>825500</v>
      </c>
      <c r="H387" s="51">
        <f>H388+H389</f>
        <v>998000</v>
      </c>
      <c r="I387" s="51">
        <f>I388+I389</f>
        <v>998000</v>
      </c>
    </row>
    <row r="388" spans="1:12" ht="25.5">
      <c r="A388" s="12" t="s">
        <v>23</v>
      </c>
      <c r="B388" s="13" t="s">
        <v>286</v>
      </c>
      <c r="C388" s="13" t="s">
        <v>19</v>
      </c>
      <c r="D388" s="13" t="s">
        <v>100</v>
      </c>
      <c r="E388" s="13" t="s">
        <v>289</v>
      </c>
      <c r="F388" s="13" t="s">
        <v>24</v>
      </c>
      <c r="G388" s="23">
        <v>634100</v>
      </c>
      <c r="H388" s="23">
        <v>696600</v>
      </c>
      <c r="I388" s="23">
        <v>696600</v>
      </c>
    </row>
    <row r="389" spans="1:12" ht="38.25">
      <c r="A389" s="12" t="s">
        <v>25</v>
      </c>
      <c r="B389" s="13" t="s">
        <v>286</v>
      </c>
      <c r="C389" s="13" t="s">
        <v>19</v>
      </c>
      <c r="D389" s="13" t="s">
        <v>100</v>
      </c>
      <c r="E389" s="13" t="s">
        <v>289</v>
      </c>
      <c r="F389" s="13" t="s">
        <v>26</v>
      </c>
      <c r="G389" s="23">
        <v>191400</v>
      </c>
      <c r="H389" s="23">
        <v>301400</v>
      </c>
      <c r="I389" s="23">
        <v>301400</v>
      </c>
    </row>
    <row r="390" spans="1:12">
      <c r="A390" s="12" t="s">
        <v>45</v>
      </c>
      <c r="B390" s="13" t="s">
        <v>286</v>
      </c>
      <c r="C390" s="13" t="s">
        <v>19</v>
      </c>
      <c r="D390" s="13" t="s">
        <v>46</v>
      </c>
      <c r="E390" s="13"/>
      <c r="F390" s="13"/>
      <c r="G390" s="51">
        <f>G391</f>
        <v>9724</v>
      </c>
      <c r="H390" s="51">
        <f>H391</f>
        <v>0</v>
      </c>
      <c r="I390" s="51">
        <f>I391</f>
        <v>0</v>
      </c>
    </row>
    <row r="391" spans="1:12" ht="25.5">
      <c r="A391" s="12" t="s">
        <v>29</v>
      </c>
      <c r="B391" s="13" t="s">
        <v>286</v>
      </c>
      <c r="C391" s="13" t="s">
        <v>19</v>
      </c>
      <c r="D391" s="13" t="s">
        <v>46</v>
      </c>
      <c r="E391" s="13" t="s">
        <v>30</v>
      </c>
      <c r="F391" s="13"/>
      <c r="G391" s="23">
        <f>G392</f>
        <v>9724</v>
      </c>
      <c r="H391" s="23">
        <v>0</v>
      </c>
      <c r="I391" s="23">
        <v>0</v>
      </c>
    </row>
    <row r="392" spans="1:12" ht="38.25">
      <c r="A392" s="12" t="s">
        <v>69</v>
      </c>
      <c r="B392" s="13" t="s">
        <v>286</v>
      </c>
      <c r="C392" s="13" t="s">
        <v>19</v>
      </c>
      <c r="D392" s="13" t="s">
        <v>46</v>
      </c>
      <c r="E392" s="13" t="s">
        <v>30</v>
      </c>
      <c r="F392" s="13" t="s">
        <v>70</v>
      </c>
      <c r="G392" s="23">
        <f>6000+3724</f>
        <v>9724</v>
      </c>
      <c r="H392" s="23">
        <v>0</v>
      </c>
      <c r="I392" s="23">
        <v>0</v>
      </c>
    </row>
    <row r="393" spans="1:12" ht="30">
      <c r="A393" s="19" t="s">
        <v>2</v>
      </c>
      <c r="B393" s="13" t="s">
        <v>290</v>
      </c>
      <c r="C393" s="13"/>
      <c r="D393" s="13"/>
      <c r="E393" s="13"/>
      <c r="F393" s="13"/>
      <c r="G393" s="27">
        <f>G394+G399</f>
        <v>3014276</v>
      </c>
      <c r="H393" s="27">
        <f>H394</f>
        <v>3258900</v>
      </c>
      <c r="I393" s="27">
        <f>I394</f>
        <v>3258900</v>
      </c>
    </row>
    <row r="394" spans="1:12" ht="38.25">
      <c r="A394" s="12" t="s">
        <v>287</v>
      </c>
      <c r="B394" s="13" t="s">
        <v>290</v>
      </c>
      <c r="C394" s="13" t="s">
        <v>19</v>
      </c>
      <c r="D394" s="13" t="s">
        <v>100</v>
      </c>
      <c r="E394" s="13"/>
      <c r="F394" s="13"/>
      <c r="G394" s="51">
        <f>G395</f>
        <v>3008276</v>
      </c>
      <c r="H394" s="51">
        <f>H395+H399</f>
        <v>3258900</v>
      </c>
      <c r="I394" s="51">
        <f>I395+I399</f>
        <v>3258900</v>
      </c>
    </row>
    <row r="395" spans="1:12" ht="25.5">
      <c r="A395" s="12" t="s">
        <v>291</v>
      </c>
      <c r="B395" s="13" t="s">
        <v>290</v>
      </c>
      <c r="C395" s="13" t="s">
        <v>19</v>
      </c>
      <c r="D395" s="13" t="s">
        <v>100</v>
      </c>
      <c r="E395" s="13" t="s">
        <v>292</v>
      </c>
      <c r="F395" s="13"/>
      <c r="G395" s="51">
        <f>G396+G397+G398</f>
        <v>3008276</v>
      </c>
      <c r="H395" s="51">
        <f>H396+H397+H398</f>
        <v>3258900</v>
      </c>
      <c r="I395" s="51">
        <f>I396+I397+I398</f>
        <v>3258900</v>
      </c>
    </row>
    <row r="396" spans="1:12" ht="25.5">
      <c r="A396" s="12" t="s">
        <v>23</v>
      </c>
      <c r="B396" s="13" t="s">
        <v>290</v>
      </c>
      <c r="C396" s="13" t="s">
        <v>19</v>
      </c>
      <c r="D396" s="13" t="s">
        <v>100</v>
      </c>
      <c r="E396" s="13" t="s">
        <v>292</v>
      </c>
      <c r="F396" s="13" t="s">
        <v>24</v>
      </c>
      <c r="G396" s="23">
        <f>2304147.48-3724-76805</f>
        <v>2223618.48</v>
      </c>
      <c r="H396" s="23">
        <v>2396313.38</v>
      </c>
      <c r="I396" s="23">
        <v>2396313.38</v>
      </c>
    </row>
    <row r="397" spans="1:12" ht="38.25">
      <c r="A397" s="12" t="s">
        <v>25</v>
      </c>
      <c r="B397" s="13" t="s">
        <v>290</v>
      </c>
      <c r="C397" s="13" t="s">
        <v>19</v>
      </c>
      <c r="D397" s="13" t="s">
        <v>100</v>
      </c>
      <c r="E397" s="13" t="s">
        <v>292</v>
      </c>
      <c r="F397" s="13" t="s">
        <v>26</v>
      </c>
      <c r="G397" s="23">
        <f>695852.52-23195</f>
        <v>672657.52</v>
      </c>
      <c r="H397" s="23">
        <v>723686.62</v>
      </c>
      <c r="I397" s="23">
        <v>723686.62</v>
      </c>
      <c r="J397" s="1" t="s">
        <v>309</v>
      </c>
    </row>
    <row r="398" spans="1:12">
      <c r="A398" s="12" t="s">
        <v>37</v>
      </c>
      <c r="B398" s="13" t="s">
        <v>290</v>
      </c>
      <c r="C398" s="13" t="s">
        <v>19</v>
      </c>
      <c r="D398" s="13" t="s">
        <v>100</v>
      </c>
      <c r="E398" s="13" t="s">
        <v>292</v>
      </c>
      <c r="F398" s="13" t="s">
        <v>38</v>
      </c>
      <c r="G398" s="23">
        <v>112000</v>
      </c>
      <c r="H398" s="23">
        <v>138900</v>
      </c>
      <c r="I398" s="23">
        <v>138900</v>
      </c>
    </row>
    <row r="399" spans="1:12">
      <c r="A399" s="12" t="s">
        <v>45</v>
      </c>
      <c r="B399" s="13" t="s">
        <v>290</v>
      </c>
      <c r="C399" s="13" t="s">
        <v>19</v>
      </c>
      <c r="D399" s="13" t="s">
        <v>46</v>
      </c>
      <c r="E399" s="13"/>
      <c r="F399" s="13"/>
      <c r="G399" s="51">
        <f>G400</f>
        <v>6000</v>
      </c>
      <c r="H399" s="51">
        <f>H400</f>
        <v>0</v>
      </c>
      <c r="I399" s="51">
        <f>I400</f>
        <v>0</v>
      </c>
      <c r="L399" s="1" t="s">
        <v>309</v>
      </c>
    </row>
    <row r="400" spans="1:12" ht="25.5">
      <c r="A400" s="12" t="s">
        <v>291</v>
      </c>
      <c r="B400" s="13" t="s">
        <v>290</v>
      </c>
      <c r="C400" s="13" t="s">
        <v>19</v>
      </c>
      <c r="D400" s="13" t="s">
        <v>46</v>
      </c>
      <c r="E400" s="13" t="s">
        <v>292</v>
      </c>
      <c r="F400" s="13"/>
      <c r="G400" s="23">
        <f>G401</f>
        <v>6000</v>
      </c>
      <c r="H400" s="23">
        <v>0</v>
      </c>
      <c r="I400" s="23">
        <v>0</v>
      </c>
    </row>
    <row r="401" spans="1:11">
      <c r="A401" s="12" t="s">
        <v>37</v>
      </c>
      <c r="B401" s="13" t="s">
        <v>290</v>
      </c>
      <c r="C401" s="13" t="s">
        <v>19</v>
      </c>
      <c r="D401" s="13" t="s">
        <v>46</v>
      </c>
      <c r="E401" s="13" t="s">
        <v>292</v>
      </c>
      <c r="F401" s="13" t="s">
        <v>38</v>
      </c>
      <c r="G401" s="23">
        <v>6000</v>
      </c>
      <c r="H401" s="23">
        <v>0</v>
      </c>
      <c r="I401" s="23">
        <v>0</v>
      </c>
      <c r="K401" s="1" t="s">
        <v>309</v>
      </c>
    </row>
    <row r="402" spans="1:11" ht="12.75" customHeight="1">
      <c r="A402" s="67" t="s">
        <v>293</v>
      </c>
      <c r="B402" s="68"/>
      <c r="C402" s="68"/>
      <c r="D402" s="68"/>
      <c r="E402" s="68"/>
      <c r="F402" s="68"/>
      <c r="G402" s="69">
        <f>G13+G368+G382+G393</f>
        <v>561381498.91000009</v>
      </c>
      <c r="H402" s="69">
        <f>H13+H368+H382+H393</f>
        <v>401054500</v>
      </c>
      <c r="I402" s="69">
        <f>I13+I368+I382+I393</f>
        <v>367057000</v>
      </c>
    </row>
    <row r="403" spans="1:11" ht="4.5" customHeight="1">
      <c r="A403" s="70"/>
      <c r="B403" s="70"/>
      <c r="C403" s="70"/>
      <c r="D403" s="70"/>
      <c r="E403" s="70"/>
      <c r="F403" s="70"/>
      <c r="G403" s="70"/>
      <c r="H403" s="70"/>
      <c r="I403" s="70"/>
    </row>
    <row r="404" spans="1:11" ht="12" customHeight="1">
      <c r="A404" s="99" t="s">
        <v>305</v>
      </c>
      <c r="B404" s="100"/>
      <c r="C404" s="100"/>
      <c r="D404" s="100"/>
      <c r="E404" s="100"/>
      <c r="F404" s="100"/>
      <c r="G404" s="100"/>
      <c r="H404" s="100"/>
      <c r="I404" s="100"/>
    </row>
    <row r="405" spans="1:11" ht="12.75" customHeight="1">
      <c r="A405" s="93" t="s">
        <v>8</v>
      </c>
      <c r="B405" s="93" t="s">
        <v>294</v>
      </c>
      <c r="C405" s="94"/>
      <c r="D405" s="94"/>
      <c r="E405" s="94"/>
      <c r="F405" s="94"/>
      <c r="G405" s="93" t="s">
        <v>10</v>
      </c>
      <c r="H405" s="94"/>
      <c r="I405" s="94"/>
    </row>
    <row r="406" spans="1:11" ht="48" customHeight="1">
      <c r="A406" s="94"/>
      <c r="B406" s="94"/>
      <c r="C406" s="94"/>
      <c r="D406" s="94"/>
      <c r="E406" s="94"/>
      <c r="F406" s="94"/>
      <c r="G406" s="71" t="s">
        <v>15</v>
      </c>
      <c r="H406" s="71" t="s">
        <v>16</v>
      </c>
      <c r="I406" s="71" t="s">
        <v>314</v>
      </c>
      <c r="K406" s="1" t="s">
        <v>309</v>
      </c>
    </row>
    <row r="407" spans="1:11" ht="12.75" customHeight="1">
      <c r="A407" s="71">
        <v>1</v>
      </c>
      <c r="B407" s="93">
        <v>2</v>
      </c>
      <c r="C407" s="94"/>
      <c r="D407" s="94"/>
      <c r="E407" s="94"/>
      <c r="F407" s="94"/>
      <c r="G407" s="71">
        <v>3</v>
      </c>
      <c r="H407" s="71">
        <v>4</v>
      </c>
      <c r="I407" s="71">
        <v>5</v>
      </c>
    </row>
    <row r="408" spans="1:11" ht="25.5">
      <c r="A408" s="59" t="s">
        <v>295</v>
      </c>
      <c r="B408" s="84" t="s">
        <v>296</v>
      </c>
      <c r="C408" s="85"/>
      <c r="D408" s="85"/>
      <c r="E408" s="85"/>
      <c r="F408" s="85"/>
      <c r="G408" s="52">
        <v>-557755774.70000005</v>
      </c>
      <c r="H408" s="52">
        <v>-401054500</v>
      </c>
      <c r="I408" s="52">
        <v>-367057000</v>
      </c>
    </row>
    <row r="409" spans="1:11" ht="25.5">
      <c r="A409" s="59" t="s">
        <v>297</v>
      </c>
      <c r="B409" s="84" t="s">
        <v>298</v>
      </c>
      <c r="C409" s="85"/>
      <c r="D409" s="85"/>
      <c r="E409" s="85"/>
      <c r="F409" s="85"/>
      <c r="G409" s="52">
        <v>561381498.90999997</v>
      </c>
      <c r="H409" s="52">
        <v>401054500</v>
      </c>
      <c r="I409" s="52">
        <v>367057000</v>
      </c>
      <c r="K409" s="1" t="s">
        <v>309</v>
      </c>
    </row>
    <row r="410" spans="1:11" ht="12" customHeight="1">
      <c r="A410" s="14" t="s">
        <v>293</v>
      </c>
      <c r="B410" s="86"/>
      <c r="C410" s="87"/>
      <c r="D410" s="87"/>
      <c r="E410" s="87"/>
      <c r="F410" s="87"/>
      <c r="G410" s="37">
        <f>G409+G408</f>
        <v>3625724.2099999189</v>
      </c>
      <c r="H410" s="37">
        <f>H409+H408</f>
        <v>0</v>
      </c>
      <c r="I410" s="37">
        <f>I409+I408</f>
        <v>0</v>
      </c>
    </row>
    <row r="411" spans="1:11" ht="9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11" ht="14.25" customHeight="1">
      <c r="A412" s="2" t="s">
        <v>311</v>
      </c>
      <c r="B412" s="2" t="s">
        <v>299</v>
      </c>
      <c r="C412" s="88" t="s">
        <v>310</v>
      </c>
      <c r="D412" s="89"/>
      <c r="E412" s="89"/>
      <c r="F412" s="90" t="s">
        <v>300</v>
      </c>
      <c r="G412" s="89"/>
      <c r="H412" s="2"/>
      <c r="I412" s="2"/>
    </row>
    <row r="413" spans="1:11" ht="12.75" customHeight="1">
      <c r="A413" s="15" t="s">
        <v>301</v>
      </c>
      <c r="B413" s="15" t="s">
        <v>302</v>
      </c>
      <c r="C413" s="91" t="s">
        <v>303</v>
      </c>
      <c r="D413" s="92"/>
      <c r="E413" s="92"/>
      <c r="F413" s="16" t="s">
        <v>304</v>
      </c>
      <c r="G413" s="7"/>
      <c r="H413" s="2"/>
      <c r="I413" s="2"/>
    </row>
    <row r="414" spans="1:11" ht="12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11" ht="12.75" customHeight="1">
      <c r="A415" s="2"/>
      <c r="B415" s="2"/>
      <c r="C415" s="2"/>
      <c r="D415" s="2"/>
      <c r="E415" s="2"/>
      <c r="F415" s="2"/>
      <c r="G415" s="2"/>
      <c r="H415" s="2"/>
      <c r="I415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04:I404"/>
    <mergeCell ref="A405:A406"/>
    <mergeCell ref="B405:F406"/>
    <mergeCell ref="G405:I405"/>
    <mergeCell ref="B407:F407"/>
    <mergeCell ref="B408:F408"/>
    <mergeCell ref="B409:F409"/>
    <mergeCell ref="B410:F410"/>
    <mergeCell ref="C412:E412"/>
    <mergeCell ref="F412:G412"/>
    <mergeCell ref="C413:E41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2023-05-04T03:49:19Z</cp:lastPrinted>
  <dcterms:created xsi:type="dcterms:W3CDTF">2021-08-02T06:48:54Z</dcterms:created>
  <dcterms:modified xsi:type="dcterms:W3CDTF">2023-09-07T09:15:39Z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