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90"/>
  </bookViews>
  <sheets>
    <sheet name="Мугай Расчет объ.2022" sheetId="1" r:id="rId1"/>
    <sheet name="2022" sheetId="2" r:id="rId2"/>
  </sheets>
  <definedNames>
    <definedName name="_ftnref1" localSheetId="0">'Мугай Расчет объ.2022'!#REF!</definedName>
    <definedName name="_ftnref2" localSheetId="0">'Мугай Расчет объ.2022'!#REF!</definedName>
    <definedName name="_xlnm.Print_Area" localSheetId="1">'2022'!$A$1:$Y$14</definedName>
    <definedName name="_xlnm.Print_Area" localSheetId="0">'Мугай Расчет объ.2022'!$A$1:$M$21</definedName>
  </definedNames>
  <calcPr calcId="162913" refMode="R1C1"/>
</workbook>
</file>

<file path=xl/calcChain.xml><?xml version="1.0" encoding="utf-8"?>
<calcChain xmlns="http://schemas.openxmlformats.org/spreadsheetml/2006/main">
  <c r="H11" i="2" l="1"/>
  <c r="S15" i="2"/>
  <c r="G11" i="2" l="1"/>
  <c r="U15" i="2" l="1"/>
  <c r="O17" i="2" s="1"/>
  <c r="D26" i="2"/>
  <c r="L9" i="2" l="1"/>
  <c r="H9" i="2" l="1"/>
  <c r="D13" i="2" l="1"/>
  <c r="H10" i="2" l="1"/>
  <c r="H13" i="2" s="1"/>
  <c r="G13" i="2" l="1"/>
  <c r="Q10" i="2"/>
  <c r="K11" i="2"/>
  <c r="S10" i="2"/>
  <c r="W9" i="2"/>
  <c r="G11" i="1"/>
  <c r="G10" i="1"/>
  <c r="G9" i="1"/>
  <c r="G8" i="1"/>
  <c r="X12" i="2"/>
  <c r="X11" i="2"/>
  <c r="T11" i="2"/>
  <c r="E13" i="2"/>
  <c r="F13" i="2"/>
  <c r="J13" i="2"/>
  <c r="N10" i="2"/>
  <c r="O10" i="2"/>
  <c r="U10" i="2"/>
  <c r="R9" i="2"/>
  <c r="O9" i="2"/>
  <c r="B13" i="2"/>
  <c r="W10" i="2"/>
  <c r="P10" i="2"/>
  <c r="V10" i="2"/>
  <c r="R10" i="2"/>
  <c r="M10" i="2"/>
  <c r="I10" i="2"/>
  <c r="K10" i="2" s="1"/>
  <c r="P9" i="2"/>
  <c r="I9" i="2"/>
  <c r="V9" i="2"/>
  <c r="M9" i="2"/>
  <c r="M13" i="2" s="1"/>
  <c r="S9" i="2"/>
  <c r="K9" i="2"/>
  <c r="Q9" i="2"/>
  <c r="U9" i="2"/>
  <c r="N9" i="2"/>
  <c r="Y11" i="2" l="1"/>
  <c r="P13" i="2"/>
  <c r="O13" i="2"/>
  <c r="N13" i="2"/>
  <c r="I13" i="2"/>
  <c r="V13" i="2"/>
  <c r="B10" i="1"/>
  <c r="F10" i="1" s="1"/>
  <c r="I10" i="1" s="1"/>
  <c r="S13" i="2"/>
  <c r="W13" i="2"/>
  <c r="B8" i="1"/>
  <c r="B9" i="1"/>
  <c r="R13" i="2"/>
  <c r="X9" i="2"/>
  <c r="H8" i="1" s="1"/>
  <c r="X10" i="2"/>
  <c r="H9" i="1" s="1"/>
  <c r="U13" i="2"/>
  <c r="Q13" i="2"/>
  <c r="K12" i="2"/>
  <c r="Y12" i="2" s="1"/>
  <c r="B11" i="1" l="1"/>
  <c r="F11" i="1" s="1"/>
  <c r="I11" i="1" s="1"/>
  <c r="H12" i="1"/>
  <c r="X13" i="2"/>
  <c r="B12" i="1"/>
  <c r="K13" i="2"/>
  <c r="D16" i="2"/>
  <c r="L10" i="2"/>
  <c r="T10" i="2" l="1"/>
  <c r="Y10" i="2" s="1"/>
  <c r="L13" i="2"/>
  <c r="T9" i="2"/>
  <c r="C9" i="1" l="1"/>
  <c r="F9" i="1" s="1"/>
  <c r="I9" i="1" s="1"/>
  <c r="Y9" i="2"/>
  <c r="Y13" i="2" s="1"/>
  <c r="Y18" i="2" s="1"/>
  <c r="T13" i="2"/>
  <c r="C8" i="1"/>
  <c r="F8" i="1" l="1"/>
  <c r="C12" i="1"/>
  <c r="F12" i="1" l="1"/>
  <c r="I8" i="1"/>
  <c r="I12" i="1" s="1"/>
</calcChain>
</file>

<file path=xl/sharedStrings.xml><?xml version="1.0" encoding="utf-8"?>
<sst xmlns="http://schemas.openxmlformats.org/spreadsheetml/2006/main" count="63" uniqueCount="51">
  <si>
    <t xml:space="preserve">Итого         </t>
  </si>
  <si>
    <t xml:space="preserve">на отчетный   </t>
  </si>
  <si>
    <t>финансовый год</t>
  </si>
  <si>
    <r>
      <t>[1]</t>
    </r>
    <r>
      <rPr>
        <sz val="10"/>
        <color indexed="8"/>
        <rFont val="Times New Roman"/>
        <family val="1"/>
        <charset val="204"/>
      </rPr>
      <t xml:space="preserve"> Определяется путем суммирования нормативных затрат, непосредственно связанных с оказанием муниципальной услуги </t>
    </r>
    <r>
      <rPr>
        <sz val="10"/>
        <color indexed="59"/>
        <rFont val="Times New Roman"/>
        <family val="1"/>
        <charset val="204"/>
      </rPr>
      <t>(графа 2)</t>
    </r>
    <r>
      <rPr>
        <sz val="10"/>
        <color indexed="8"/>
        <rFont val="Times New Roman"/>
        <family val="1"/>
        <charset val="204"/>
      </rPr>
      <t xml:space="preserve">, и затрат на общехозяйственные нужды </t>
    </r>
    <r>
      <rPr>
        <sz val="10"/>
        <color indexed="59"/>
        <rFont val="Times New Roman"/>
        <family val="1"/>
        <charset val="204"/>
      </rPr>
      <t>(графа 3)</t>
    </r>
  </si>
  <si>
    <r>
      <t>[2]</t>
    </r>
    <r>
      <rPr>
        <sz val="10"/>
        <color indexed="8"/>
        <rFont val="Times New Roman"/>
        <family val="1"/>
        <charset val="204"/>
      </rPr>
      <t xml:space="preserve"> Определяется путем суммирования произведения итогового объема нормативных затрат на оказание муниципальной </t>
    </r>
    <r>
      <rPr>
        <sz val="10"/>
        <color indexed="59"/>
        <rFont val="Times New Roman"/>
        <family val="1"/>
        <charset val="204"/>
      </rPr>
      <t>услуги (графа 4)</t>
    </r>
    <r>
      <rPr>
        <sz val="10"/>
        <color indexed="8"/>
        <rFont val="Times New Roman"/>
        <family val="1"/>
        <charset val="204"/>
      </rPr>
      <t xml:space="preserve"> на объем муниципальной услуги </t>
    </r>
    <r>
      <rPr>
        <sz val="10"/>
        <color indexed="59"/>
        <rFont val="Times New Roman"/>
        <family val="1"/>
        <charset val="204"/>
      </rPr>
      <t>(графа 5)</t>
    </r>
    <r>
      <rPr>
        <sz val="10"/>
        <color indexed="8"/>
        <rFont val="Times New Roman"/>
        <family val="1"/>
        <charset val="204"/>
      </rPr>
      <t xml:space="preserve"> с затратами на содержание </t>
    </r>
    <r>
      <rPr>
        <sz val="10"/>
        <color indexed="59"/>
        <rFont val="Times New Roman"/>
        <family val="1"/>
        <charset val="204"/>
      </rPr>
      <t>имущества (графа 6)</t>
    </r>
  </si>
  <si>
    <t>Нормативные затраты на общехозяйственные нужды</t>
  </si>
  <si>
    <t>Наименование муниципальной услуги</t>
  </si>
  <si>
    <t>тыс. руб.  за единицу</t>
  </si>
  <si>
    <t>единиц</t>
  </si>
  <si>
    <t>тыс. рублей</t>
  </si>
  <si>
    <t>Объем  муниципальной услуги</t>
  </si>
  <si>
    <t>Затраты    на содержание имущества</t>
  </si>
  <si>
    <t>Реализация программ начального общего образования</t>
  </si>
  <si>
    <t>Реализация общеобразовательных программ основного общего образования</t>
  </si>
  <si>
    <t>учебные расходы</t>
  </si>
  <si>
    <t>интернет</t>
  </si>
  <si>
    <t>услуги связи</t>
  </si>
  <si>
    <t>расходы на содержание имущества</t>
  </si>
  <si>
    <t>прочие услуги</t>
  </si>
  <si>
    <t>продукты питания</t>
  </si>
  <si>
    <t>приобретение материалов</t>
  </si>
  <si>
    <t>кол. Учащ.</t>
  </si>
  <si>
    <t>итого</t>
  </si>
  <si>
    <t>з/пл. за год + начисления прочего персонала</t>
  </si>
  <si>
    <t>з/пл. за год + начисления учителей</t>
  </si>
  <si>
    <t>доля в %</t>
  </si>
  <si>
    <t>электроэнергия 90%</t>
  </si>
  <si>
    <t>электроэнергия 10%</t>
  </si>
  <si>
    <t>прочие ком. Услуги</t>
  </si>
  <si>
    <t>нормативные затраты, непосредственно связанные с оказанием муниц.услуги</t>
  </si>
  <si>
    <t>наименование услуги</t>
  </si>
  <si>
    <t xml:space="preserve"> </t>
  </si>
  <si>
    <t>подвоз учащихся</t>
  </si>
  <si>
    <t>прочие расходы</t>
  </si>
  <si>
    <t>Теплоэнергия 50%</t>
  </si>
  <si>
    <t>организация отдыха детей в каникулярное время</t>
  </si>
  <si>
    <t>Организация отдыха детей в каникулярное время</t>
  </si>
  <si>
    <t>Организация питания обучающихся</t>
  </si>
  <si>
    <t>МБОУ "Мугайская ООШ"</t>
  </si>
  <si>
    <t>нормативные затраты на оказание услуг</t>
  </si>
  <si>
    <t>Базовый норматив  затрат на оказание муниципальной услуги</t>
  </si>
  <si>
    <t>Базовый норматив  затрат на общехозяйственные нужды</t>
  </si>
  <si>
    <t>Базовый норматив  затрат, непосредственно связанных с оказанием муниципальной услуги</t>
  </si>
  <si>
    <t>Территориальный коэффициент</t>
  </si>
  <si>
    <t xml:space="preserve">Итого нормативные затраты на оказание  муниципальной услуги   </t>
  </si>
  <si>
    <t>Отраслевой коэффициент</t>
  </si>
  <si>
    <t xml:space="preserve">                                                                                                                                                                                                          Приложение №4</t>
  </si>
  <si>
    <t>компенсация за питание</t>
  </si>
  <si>
    <t>Распределение нормативных затрат на 2022г.</t>
  </si>
  <si>
    <t xml:space="preserve">Нормативные затраты на оказание  муниципальных услуг (выполнение работ) на 2022 год </t>
  </si>
  <si>
    <t>Приложение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</si>
</sst>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5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9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0" xfId="0" applyFont="1"/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4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5" fillId="0" borderId="11" xfId="1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0" fillId="0" borderId="0" xfId="0" applyNumberFormat="1"/>
    <xf numFmtId="0" fontId="0" fillId="0" borderId="11" xfId="0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165" fontId="5" fillId="0" borderId="16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165" fontId="13" fillId="0" borderId="11" xfId="1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top" wrapText="1"/>
    </xf>
    <xf numFmtId="0" fontId="9" fillId="0" borderId="6" xfId="0" applyNumberFormat="1" applyFont="1" applyBorder="1" applyAlignment="1">
      <alignment horizontal="center" vertical="top" wrapText="1"/>
    </xf>
    <xf numFmtId="0" fontId="9" fillId="0" borderId="14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9" fillId="0" borderId="23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64" fontId="9" fillId="0" borderId="6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11" fillId="0" borderId="6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/>
    <xf numFmtId="0" fontId="8" fillId="0" borderId="0" xfId="0" applyFont="1" applyAlignment="1">
      <alignment wrapText="1"/>
    </xf>
    <xf numFmtId="0" fontId="16" fillId="0" borderId="0" xfId="0" applyFont="1" applyAlignment="1">
      <alignment horizontal="center"/>
    </xf>
    <xf numFmtId="2" fontId="15" fillId="0" borderId="7" xfId="0" applyNumberFormat="1" applyFont="1" applyBorder="1" applyAlignment="1">
      <alignment horizontal="center" vertical="top" wrapText="1"/>
    </xf>
    <xf numFmtId="2" fontId="15" fillId="0" borderId="2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5" fillId="0" borderId="18" xfId="0" applyNumberFormat="1" applyFont="1" applyBorder="1" applyAlignment="1">
      <alignment horizontal="center" vertical="top" wrapText="1"/>
    </xf>
    <xf numFmtId="0" fontId="15" fillId="0" borderId="7" xfId="0" applyNumberFormat="1" applyFont="1" applyBorder="1" applyAlignment="1">
      <alignment horizontal="center" vertical="top" wrapText="1"/>
    </xf>
    <xf numFmtId="0" fontId="15" fillId="0" borderId="2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4" fillId="0" borderId="24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/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zoomScaleNormal="100" workbookViewId="0">
      <selection activeCell="H1" sqref="H1:I1"/>
    </sheetView>
  </sheetViews>
  <sheetFormatPr defaultRowHeight="15" x14ac:dyDescent="0.25"/>
  <cols>
    <col min="1" max="1" width="27.140625" customWidth="1"/>
    <col min="2" max="2" width="16.85546875" customWidth="1"/>
    <col min="3" max="3" width="17.28515625" customWidth="1"/>
    <col min="4" max="4" width="14.28515625" customWidth="1"/>
    <col min="5" max="5" width="11.28515625" customWidth="1"/>
    <col min="6" max="6" width="14.28515625" customWidth="1"/>
    <col min="7" max="7" width="11.42578125" customWidth="1"/>
    <col min="8" max="8" width="13.140625" customWidth="1"/>
    <col min="9" max="9" width="17.7109375" customWidth="1"/>
  </cols>
  <sheetData>
    <row r="1" spans="1:9" ht="28.5" customHeight="1" x14ac:dyDescent="0.25">
      <c r="H1" s="62" t="s">
        <v>50</v>
      </c>
      <c r="I1" s="63"/>
    </row>
    <row r="2" spans="1:9" ht="18.75" x14ac:dyDescent="0.3">
      <c r="A2" s="65" t="s">
        <v>38</v>
      </c>
      <c r="B2" s="65"/>
      <c r="C2" s="65"/>
      <c r="D2" s="65"/>
      <c r="E2" s="65"/>
      <c r="F2" s="65"/>
      <c r="G2" s="65"/>
      <c r="H2" s="65"/>
      <c r="I2" s="65"/>
    </row>
    <row r="3" spans="1:9" ht="49.5" customHeight="1" x14ac:dyDescent="0.25">
      <c r="A3" s="68" t="s">
        <v>49</v>
      </c>
      <c r="B3" s="69"/>
      <c r="C3" s="69"/>
      <c r="D3" s="69"/>
      <c r="E3" s="69"/>
      <c r="F3" s="69"/>
      <c r="G3" s="69"/>
      <c r="H3" s="69"/>
      <c r="I3" s="69"/>
    </row>
    <row r="4" spans="1:9" ht="49.5" customHeight="1" thickBot="1" x14ac:dyDescent="0.3">
      <c r="A4" s="75"/>
      <c r="B4" s="75"/>
      <c r="C4" s="75"/>
      <c r="D4" s="75"/>
      <c r="E4" s="75"/>
      <c r="F4" s="75"/>
      <c r="G4" s="75"/>
      <c r="H4" s="75"/>
      <c r="I4" s="75"/>
    </row>
    <row r="5" spans="1:9" ht="93" customHeight="1" thickBot="1" x14ac:dyDescent="0.3">
      <c r="A5" s="73" t="s">
        <v>6</v>
      </c>
      <c r="B5" s="2" t="s">
        <v>42</v>
      </c>
      <c r="C5" s="2" t="s">
        <v>41</v>
      </c>
      <c r="D5" s="2" t="s">
        <v>43</v>
      </c>
      <c r="E5" s="2" t="s">
        <v>45</v>
      </c>
      <c r="F5" s="2" t="s">
        <v>40</v>
      </c>
      <c r="G5" s="2" t="s">
        <v>10</v>
      </c>
      <c r="H5" s="2" t="s">
        <v>11</v>
      </c>
      <c r="I5" s="2" t="s">
        <v>44</v>
      </c>
    </row>
    <row r="6" spans="1:9" ht="30.75" thickBot="1" x14ac:dyDescent="0.3">
      <c r="A6" s="74"/>
      <c r="B6" s="9" t="s">
        <v>7</v>
      </c>
      <c r="C6" s="7" t="s">
        <v>7</v>
      </c>
      <c r="D6" s="7"/>
      <c r="E6" s="7"/>
      <c r="F6" s="7" t="s">
        <v>7</v>
      </c>
      <c r="G6" s="8" t="s">
        <v>8</v>
      </c>
      <c r="H6" s="8" t="s">
        <v>9</v>
      </c>
      <c r="I6" s="8" t="s">
        <v>9</v>
      </c>
    </row>
    <row r="7" spans="1:9" ht="15.75" thickBot="1" x14ac:dyDescent="0.3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4">
        <v>7</v>
      </c>
      <c r="H7" s="4">
        <v>8</v>
      </c>
      <c r="I7" s="4">
        <v>9</v>
      </c>
    </row>
    <row r="8" spans="1:9" ht="29.25" customHeight="1" thickBot="1" x14ac:dyDescent="0.3">
      <c r="A8" s="10" t="s">
        <v>12</v>
      </c>
      <c r="B8" s="38">
        <f>'2022'!K9/G8</f>
        <v>116.48140000000001</v>
      </c>
      <c r="C8" s="38">
        <f>'2022'!T9/G8</f>
        <v>160.91966440000004</v>
      </c>
      <c r="D8" s="53">
        <v>1</v>
      </c>
      <c r="E8" s="53">
        <v>1</v>
      </c>
      <c r="F8" s="38">
        <f>B8+C8</f>
        <v>277.40106440000005</v>
      </c>
      <c r="G8" s="39">
        <f>'2022'!C9</f>
        <v>50</v>
      </c>
      <c r="H8" s="59">
        <f>'2022'!X9</f>
        <v>944.44264999999996</v>
      </c>
      <c r="I8" s="61">
        <f>(F8*G8)+H8</f>
        <v>14814.495870000002</v>
      </c>
    </row>
    <row r="9" spans="1:9" ht="44.25" customHeight="1" thickBot="1" x14ac:dyDescent="0.3">
      <c r="A9" s="11" t="s">
        <v>13</v>
      </c>
      <c r="B9" s="36">
        <f>'2022'!K10/G9</f>
        <v>113.5578125</v>
      </c>
      <c r="C9" s="36">
        <f>'2022'!T10/G9</f>
        <v>160.65619968750002</v>
      </c>
      <c r="D9" s="54">
        <v>1</v>
      </c>
      <c r="E9" s="52">
        <v>1</v>
      </c>
      <c r="F9" s="38">
        <f>B9+C9</f>
        <v>274.21401218750003</v>
      </c>
      <c r="G9" s="37">
        <f>'2022'!C10</f>
        <v>64</v>
      </c>
      <c r="H9" s="60">
        <f>'2022'!X10</f>
        <v>1206.9073500000002</v>
      </c>
      <c r="I9" s="61">
        <f>(F9*G9)+H9</f>
        <v>18756.604130000003</v>
      </c>
    </row>
    <row r="10" spans="1:9" ht="33" customHeight="1" thickBot="1" x14ac:dyDescent="0.3">
      <c r="A10" s="44" t="s">
        <v>36</v>
      </c>
      <c r="B10" s="45">
        <f>'2022'!K11/G10</f>
        <v>4.6933333333333334</v>
      </c>
      <c r="C10" s="45">
        <v>0</v>
      </c>
      <c r="D10" s="55">
        <v>1</v>
      </c>
      <c r="E10" s="56">
        <v>1</v>
      </c>
      <c r="F10" s="46">
        <f>B10+C10</f>
        <v>4.6933333333333334</v>
      </c>
      <c r="G10" s="47">
        <f>'2022'!C11</f>
        <v>60</v>
      </c>
      <c r="H10" s="47">
        <v>0</v>
      </c>
      <c r="I10" s="48">
        <f>(F10*G10)+H10</f>
        <v>281.60000000000002</v>
      </c>
    </row>
    <row r="11" spans="1:9" ht="33" customHeight="1" thickBot="1" x14ac:dyDescent="0.3">
      <c r="A11" s="12" t="s">
        <v>37</v>
      </c>
      <c r="B11" s="49">
        <f>'2022'!K12/G11</f>
        <v>6.1447368421052628</v>
      </c>
      <c r="C11" s="34">
        <v>0</v>
      </c>
      <c r="D11" s="54">
        <v>1</v>
      </c>
      <c r="E11" s="52">
        <v>1</v>
      </c>
      <c r="F11" s="38">
        <f>B11+C11</f>
        <v>6.1447368421052628</v>
      </c>
      <c r="G11" s="35">
        <f>'2022'!C12</f>
        <v>114</v>
      </c>
      <c r="H11" s="35">
        <v>0</v>
      </c>
      <c r="I11" s="40">
        <f>(F11*G11)+H11</f>
        <v>700.5</v>
      </c>
    </row>
    <row r="12" spans="1:9" x14ac:dyDescent="0.25">
      <c r="A12" s="11" t="s">
        <v>0</v>
      </c>
      <c r="B12" s="66">
        <f>B8+B9+B10+B11</f>
        <v>240.87728267543861</v>
      </c>
      <c r="C12" s="66">
        <f>C8+C9+C10+C11</f>
        <v>321.57586408750007</v>
      </c>
      <c r="D12" s="70">
        <v>1</v>
      </c>
      <c r="E12" s="70">
        <v>1</v>
      </c>
      <c r="F12" s="66">
        <f>F8+F9+F10+F11</f>
        <v>562.45314676293879</v>
      </c>
      <c r="G12" s="66">
        <v>114</v>
      </c>
      <c r="H12" s="66">
        <f>H8+H9+H10+H11</f>
        <v>2151.3500000000004</v>
      </c>
      <c r="I12" s="66">
        <f>I8+I9+I10+I11</f>
        <v>34553.200000000004</v>
      </c>
    </row>
    <row r="13" spans="1:9" x14ac:dyDescent="0.25">
      <c r="A13" s="11" t="s">
        <v>1</v>
      </c>
      <c r="B13" s="66"/>
      <c r="C13" s="66"/>
      <c r="D13" s="71"/>
      <c r="E13" s="71"/>
      <c r="F13" s="66"/>
      <c r="G13" s="66"/>
      <c r="H13" s="66"/>
      <c r="I13" s="66"/>
    </row>
    <row r="14" spans="1:9" ht="15.75" thickBot="1" x14ac:dyDescent="0.3">
      <c r="A14" s="10" t="s">
        <v>2</v>
      </c>
      <c r="B14" s="67"/>
      <c r="C14" s="67"/>
      <c r="D14" s="72"/>
      <c r="E14" s="72"/>
      <c r="F14" s="67"/>
      <c r="G14" s="67"/>
      <c r="H14" s="67"/>
      <c r="I14" s="67"/>
    </row>
    <row r="15" spans="1:9" x14ac:dyDescent="0.25">
      <c r="A15" s="1"/>
    </row>
    <row r="18" spans="1:14" ht="16.5" x14ac:dyDescent="0.25">
      <c r="A18" s="5" t="s">
        <v>3</v>
      </c>
    </row>
    <row r="19" spans="1:14" ht="41.25" customHeight="1" x14ac:dyDescent="0.25">
      <c r="A19" s="64" t="s">
        <v>4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</row>
  </sheetData>
  <mergeCells count="14">
    <mergeCell ref="H1:I1"/>
    <mergeCell ref="A19:N19"/>
    <mergeCell ref="A2:I2"/>
    <mergeCell ref="H12:H14"/>
    <mergeCell ref="I12:I14"/>
    <mergeCell ref="A3:I3"/>
    <mergeCell ref="D12:D14"/>
    <mergeCell ref="E12:E14"/>
    <mergeCell ref="A5:A6"/>
    <mergeCell ref="B12:B14"/>
    <mergeCell ref="C12:C14"/>
    <mergeCell ref="A4:I4"/>
    <mergeCell ref="F12:F14"/>
    <mergeCell ref="G12:G14"/>
  </mergeCells>
  <pageMargins left="0" right="0" top="0" bottom="0" header="0" footer="0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zoomScale="90" zoomScaleNormal="90" workbookViewId="0">
      <selection activeCell="H12" sqref="H12"/>
    </sheetView>
  </sheetViews>
  <sheetFormatPr defaultRowHeight="15" x14ac:dyDescent="0.25"/>
  <cols>
    <col min="1" max="1" width="21.140625" customWidth="1"/>
    <col min="2" max="2" width="7.28515625" customWidth="1"/>
    <col min="3" max="3" width="7.85546875" customWidth="1"/>
    <col min="4" max="4" width="11.5703125" customWidth="1"/>
    <col min="5" max="5" width="10.42578125" customWidth="1"/>
    <col min="6" max="6" width="9.7109375" customWidth="1"/>
    <col min="7" max="7" width="10.140625" customWidth="1"/>
    <col min="8" max="8" width="14.85546875" customWidth="1"/>
    <col min="9" max="9" width="9.7109375" customWidth="1"/>
    <col min="10" max="10" width="0.28515625" customWidth="1"/>
    <col min="11" max="11" width="9.7109375" customWidth="1"/>
    <col min="12" max="12" width="11.5703125" customWidth="1"/>
    <col min="17" max="17" width="12.85546875" customWidth="1"/>
    <col min="21" max="21" width="11.28515625" customWidth="1"/>
    <col min="22" max="24" width="8.5703125" customWidth="1"/>
    <col min="25" max="25" width="9.140625" style="13"/>
  </cols>
  <sheetData>
    <row r="1" spans="1:25" ht="18.75" x14ac:dyDescent="0.3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ht="18.75" x14ac:dyDescent="0.3">
      <c r="A2" s="76" t="s">
        <v>46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18.75" x14ac:dyDescent="0.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 ht="18.75" x14ac:dyDescent="0.3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50"/>
      <c r="T4" s="50"/>
      <c r="U4" s="50"/>
      <c r="V4" s="50"/>
      <c r="W4" s="50"/>
      <c r="X4" s="50"/>
      <c r="Y4" s="50"/>
    </row>
    <row r="5" spans="1:25" ht="18.75" x14ac:dyDescent="0.3">
      <c r="A5" s="76" t="s">
        <v>48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1:25" ht="15.75" thickBot="1" x14ac:dyDescent="0.3"/>
    <row r="7" spans="1:25" ht="36.75" customHeight="1" thickBot="1" x14ac:dyDescent="0.3">
      <c r="A7" s="78" t="s">
        <v>30</v>
      </c>
      <c r="B7" s="79" t="s">
        <v>25</v>
      </c>
      <c r="C7" s="79" t="s">
        <v>21</v>
      </c>
      <c r="D7" s="82" t="s">
        <v>29</v>
      </c>
      <c r="E7" s="83"/>
      <c r="F7" s="83"/>
      <c r="G7" s="83"/>
      <c r="H7" s="83"/>
      <c r="I7" s="83"/>
      <c r="J7" s="84"/>
      <c r="K7" s="85"/>
      <c r="L7" s="86" t="s">
        <v>5</v>
      </c>
      <c r="M7" s="84"/>
      <c r="N7" s="84"/>
      <c r="O7" s="84"/>
      <c r="P7" s="84"/>
      <c r="Q7" s="84"/>
      <c r="R7" s="84"/>
      <c r="S7" s="84"/>
      <c r="T7" s="85"/>
      <c r="U7" s="87" t="s">
        <v>11</v>
      </c>
      <c r="V7" s="88"/>
      <c r="W7" s="88"/>
      <c r="X7" s="88"/>
      <c r="Y7" s="80" t="s">
        <v>39</v>
      </c>
    </row>
    <row r="8" spans="1:25" ht="77.25" customHeight="1" x14ac:dyDescent="0.25">
      <c r="A8" s="78"/>
      <c r="B8" s="78"/>
      <c r="C8" s="78"/>
      <c r="D8" s="14" t="s">
        <v>24</v>
      </c>
      <c r="E8" s="57" t="s">
        <v>47</v>
      </c>
      <c r="F8" s="15" t="s">
        <v>32</v>
      </c>
      <c r="G8" s="15" t="s">
        <v>19</v>
      </c>
      <c r="H8" s="15" t="s">
        <v>14</v>
      </c>
      <c r="I8" s="15" t="s">
        <v>15</v>
      </c>
      <c r="J8" s="15"/>
      <c r="K8" s="15" t="s">
        <v>22</v>
      </c>
      <c r="L8" s="15" t="s">
        <v>23</v>
      </c>
      <c r="M8" s="15" t="s">
        <v>16</v>
      </c>
      <c r="N8" s="15" t="s">
        <v>26</v>
      </c>
      <c r="O8" s="15" t="s">
        <v>34</v>
      </c>
      <c r="P8" s="15" t="s">
        <v>28</v>
      </c>
      <c r="Q8" s="15" t="s">
        <v>17</v>
      </c>
      <c r="R8" s="15" t="s">
        <v>18</v>
      </c>
      <c r="S8" s="15" t="s">
        <v>20</v>
      </c>
      <c r="T8" s="16" t="s">
        <v>22</v>
      </c>
      <c r="U8" s="15" t="s">
        <v>27</v>
      </c>
      <c r="V8" s="15" t="s">
        <v>34</v>
      </c>
      <c r="W8" s="17" t="s">
        <v>33</v>
      </c>
      <c r="X8" s="18" t="s">
        <v>22</v>
      </c>
      <c r="Y8" s="81"/>
    </row>
    <row r="9" spans="1:25" ht="39" thickBot="1" x14ac:dyDescent="0.3">
      <c r="A9" s="10" t="s">
        <v>12</v>
      </c>
      <c r="B9" s="51">
        <v>0.439</v>
      </c>
      <c r="C9" s="20">
        <v>50</v>
      </c>
      <c r="D9" s="21">
        <v>5648.47</v>
      </c>
      <c r="E9" s="21">
        <v>0</v>
      </c>
      <c r="F9" s="21"/>
      <c r="G9" s="22"/>
      <c r="H9" s="22">
        <f>H15*B9</f>
        <v>162.95679999999999</v>
      </c>
      <c r="I9" s="22">
        <f>I15*B9</f>
        <v>12.6432</v>
      </c>
      <c r="J9" s="22"/>
      <c r="K9" s="23">
        <f>SUM(D9:J9)</f>
        <v>5824.0700000000006</v>
      </c>
      <c r="L9" s="22">
        <f>L15*B9</f>
        <v>4351.9957700000004</v>
      </c>
      <c r="M9" s="22">
        <f>M15*B9</f>
        <v>5.7069999999999999</v>
      </c>
      <c r="N9" s="22">
        <f>N15*B9</f>
        <v>217.52449999999999</v>
      </c>
      <c r="O9" s="21">
        <f>O15*B9</f>
        <v>920.29764999999998</v>
      </c>
      <c r="P9" s="22">
        <f>P15*B9</f>
        <v>31.520199999999999</v>
      </c>
      <c r="Q9" s="22">
        <f>Q15*B9</f>
        <v>286.53530000000001</v>
      </c>
      <c r="R9" s="22">
        <f>R15*B9</f>
        <v>691.33719999999994</v>
      </c>
      <c r="S9" s="22">
        <f>S15*B9</f>
        <v>1541.0656000000001</v>
      </c>
      <c r="T9" s="23">
        <f>SUM(L9:S9)</f>
        <v>8045.9832200000019</v>
      </c>
      <c r="U9" s="22">
        <f>U15*B9</f>
        <v>24.145</v>
      </c>
      <c r="V9" s="21">
        <f>V15*B9</f>
        <v>920.29764999999998</v>
      </c>
      <c r="W9" s="30">
        <f>W15*B9</f>
        <v>0</v>
      </c>
      <c r="X9" s="28">
        <f>SUM(U9:W9)</f>
        <v>944.44264999999996</v>
      </c>
      <c r="Y9" s="29">
        <f>K9+T9+X9</f>
        <v>14814.495870000002</v>
      </c>
    </row>
    <row r="10" spans="1:25" ht="51.75" thickBot="1" x14ac:dyDescent="0.3">
      <c r="A10" s="11" t="s">
        <v>13</v>
      </c>
      <c r="B10" s="51">
        <v>0.56100000000000005</v>
      </c>
      <c r="C10" s="20">
        <v>64</v>
      </c>
      <c r="D10" s="21">
        <v>7043.3</v>
      </c>
      <c r="E10" s="21">
        <v>0</v>
      </c>
      <c r="F10" s="21">
        <v>0</v>
      </c>
      <c r="G10" s="22"/>
      <c r="H10" s="22">
        <f>H15*B10</f>
        <v>208.2432</v>
      </c>
      <c r="I10" s="22">
        <f>I15*B10</f>
        <v>16.1568</v>
      </c>
      <c r="J10" s="22"/>
      <c r="K10" s="23">
        <f>SUM(D10:J10)</f>
        <v>7267.7</v>
      </c>
      <c r="L10" s="22">
        <f>L15*B10</f>
        <v>5561.4342300000008</v>
      </c>
      <c r="M10" s="22">
        <f>M15*B10</f>
        <v>7.293000000000001</v>
      </c>
      <c r="N10" s="22">
        <f>N15*B10</f>
        <v>277.97550000000001</v>
      </c>
      <c r="O10" s="21">
        <f>O15*B10</f>
        <v>1176.0523500000002</v>
      </c>
      <c r="P10" s="22">
        <f>P15*B10</f>
        <v>40.279800000000002</v>
      </c>
      <c r="Q10" s="22">
        <f>Q15*B10</f>
        <v>366.16470000000004</v>
      </c>
      <c r="R10" s="22">
        <f>R15*B10</f>
        <v>883.46280000000002</v>
      </c>
      <c r="S10" s="22">
        <f>S15*B10</f>
        <v>1969.3344000000002</v>
      </c>
      <c r="T10" s="23">
        <f>SUM(L10:S10)</f>
        <v>10281.996780000001</v>
      </c>
      <c r="U10" s="22">
        <f>U15*B10</f>
        <v>30.855000000000004</v>
      </c>
      <c r="V10" s="21">
        <f>V15*B10</f>
        <v>1176.0523500000002</v>
      </c>
      <c r="W10" s="30">
        <f>W15*B10</f>
        <v>0</v>
      </c>
      <c r="X10" s="28">
        <f>SUM(U10:W10)</f>
        <v>1206.9073500000002</v>
      </c>
      <c r="Y10" s="29">
        <f>K10+T10+X10</f>
        <v>18756.604130000003</v>
      </c>
    </row>
    <row r="11" spans="1:25" ht="39" thickBot="1" x14ac:dyDescent="0.3">
      <c r="A11" s="12" t="s">
        <v>35</v>
      </c>
      <c r="B11" s="19"/>
      <c r="C11" s="20">
        <v>60</v>
      </c>
      <c r="D11" s="21"/>
      <c r="E11" s="21"/>
      <c r="F11" s="21"/>
      <c r="G11" s="22">
        <f>246.4-21.3-32</f>
        <v>193.1</v>
      </c>
      <c r="H11" s="21">
        <f>32+25+31.5</f>
        <v>88.5</v>
      </c>
      <c r="I11" s="22"/>
      <c r="J11" s="22"/>
      <c r="K11" s="23">
        <f>SUM(D11:J11)</f>
        <v>281.60000000000002</v>
      </c>
      <c r="L11" s="22"/>
      <c r="M11" s="22"/>
      <c r="N11" s="22"/>
      <c r="O11" s="21"/>
      <c r="P11" s="22"/>
      <c r="Q11" s="22"/>
      <c r="R11" s="22"/>
      <c r="S11" s="22"/>
      <c r="T11" s="23">
        <f>SUM(L11:S11)</f>
        <v>0</v>
      </c>
      <c r="U11" s="22"/>
      <c r="V11" s="21"/>
      <c r="W11" s="30"/>
      <c r="X11" s="28">
        <f>SUM(U11:W11)</f>
        <v>0</v>
      </c>
      <c r="Y11" s="29">
        <f>K11+T11+X11</f>
        <v>281.60000000000002</v>
      </c>
    </row>
    <row r="12" spans="1:25" ht="30.75" customHeight="1" thickBot="1" x14ac:dyDescent="0.3">
      <c r="A12" s="12" t="s">
        <v>37</v>
      </c>
      <c r="B12" s="41"/>
      <c r="C12" s="20">
        <v>114</v>
      </c>
      <c r="D12" s="33"/>
      <c r="E12" s="33"/>
      <c r="F12" s="33"/>
      <c r="G12" s="22">
        <v>700.5</v>
      </c>
      <c r="H12" s="33"/>
      <c r="I12" s="22"/>
      <c r="J12" s="22"/>
      <c r="K12" s="23">
        <f>SUM(D12:J12)</f>
        <v>700.5</v>
      </c>
      <c r="L12" s="22"/>
      <c r="M12" s="22"/>
      <c r="N12" s="22"/>
      <c r="O12" s="33"/>
      <c r="P12" s="22"/>
      <c r="Q12" s="22"/>
      <c r="R12" s="22"/>
      <c r="S12" s="22"/>
      <c r="T12" s="23"/>
      <c r="U12" s="22"/>
      <c r="V12" s="33"/>
      <c r="W12" s="30"/>
      <c r="X12" s="28">
        <f>SUM(U12:W12)</f>
        <v>0</v>
      </c>
      <c r="Y12" s="29">
        <f>K12+T12+X12</f>
        <v>700.5</v>
      </c>
    </row>
    <row r="13" spans="1:25" s="13" customFormat="1" ht="15.75" thickBot="1" x14ac:dyDescent="0.3">
      <c r="A13" s="42" t="s">
        <v>22</v>
      </c>
      <c r="B13" s="25">
        <f>B9+B10+B11</f>
        <v>1</v>
      </c>
      <c r="C13" s="20">
        <v>114</v>
      </c>
      <c r="D13" s="24">
        <f>SUM(D9:D11)</f>
        <v>12691.77</v>
      </c>
      <c r="E13" s="24">
        <f>SUM(E9:E11)</f>
        <v>0</v>
      </c>
      <c r="F13" s="24">
        <f>SUM(F9:F11)</f>
        <v>0</v>
      </c>
      <c r="G13" s="23">
        <f>SUM(G9:G12)</f>
        <v>893.6</v>
      </c>
      <c r="H13" s="23">
        <f>SUM(H9:H11)</f>
        <v>459.7</v>
      </c>
      <c r="I13" s="24">
        <f>SUM(I9:I11)</f>
        <v>28.8</v>
      </c>
      <c r="J13" s="24">
        <f>SUM(J9:J11)</f>
        <v>0</v>
      </c>
      <c r="K13" s="23">
        <f>SUM(K9:K12)</f>
        <v>14073.87</v>
      </c>
      <c r="L13" s="23">
        <f>SUM(L9:L11)</f>
        <v>9913.43</v>
      </c>
      <c r="M13" s="24">
        <f t="shared" ref="M13:X13" si="0">SUM(M9:M11)</f>
        <v>13</v>
      </c>
      <c r="N13" s="24">
        <f t="shared" si="0"/>
        <v>495.5</v>
      </c>
      <c r="O13" s="24">
        <f>SUM(O9:O11)</f>
        <v>2096.3500000000004</v>
      </c>
      <c r="P13" s="24">
        <f t="shared" si="0"/>
        <v>71.8</v>
      </c>
      <c r="Q13" s="24">
        <f t="shared" si="0"/>
        <v>652.70000000000005</v>
      </c>
      <c r="R13" s="24">
        <f t="shared" si="0"/>
        <v>1574.8</v>
      </c>
      <c r="S13" s="24">
        <f t="shared" si="0"/>
        <v>3510.4000000000005</v>
      </c>
      <c r="T13" s="23">
        <f t="shared" si="0"/>
        <v>18327.980000000003</v>
      </c>
      <c r="U13" s="24">
        <f t="shared" si="0"/>
        <v>55</v>
      </c>
      <c r="V13" s="24">
        <f t="shared" si="0"/>
        <v>2096.3500000000004</v>
      </c>
      <c r="W13" s="24">
        <f t="shared" si="0"/>
        <v>0</v>
      </c>
      <c r="X13" s="28">
        <f t="shared" si="0"/>
        <v>2151.3500000000004</v>
      </c>
      <c r="Y13" s="43">
        <f>SUM(Y9:Y12)</f>
        <v>34553.200000000004</v>
      </c>
    </row>
    <row r="14" spans="1:25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"/>
    </row>
    <row r="15" spans="1:25" x14ac:dyDescent="0.25">
      <c r="A15" s="26"/>
      <c r="B15" s="26">
        <v>114</v>
      </c>
      <c r="C15" s="26"/>
      <c r="D15" s="26"/>
      <c r="E15" s="26"/>
      <c r="F15" s="26">
        <v>40.1</v>
      </c>
      <c r="G15" s="26">
        <v>325.8</v>
      </c>
      <c r="H15" s="26">
        <v>371.2</v>
      </c>
      <c r="I15" s="26">
        <v>28.8</v>
      </c>
      <c r="J15" s="26"/>
      <c r="K15" s="26"/>
      <c r="L15" s="26">
        <v>9913.43</v>
      </c>
      <c r="M15" s="58">
        <v>13</v>
      </c>
      <c r="N15" s="58">
        <v>495.5</v>
      </c>
      <c r="O15" s="58">
        <v>2096.35</v>
      </c>
      <c r="P15" s="58">
        <v>71.8</v>
      </c>
      <c r="Q15" s="31">
        <v>652.70000000000005</v>
      </c>
      <c r="R15" s="58">
        <v>1574.8</v>
      </c>
      <c r="S15" s="26">
        <f>510.4+3000</f>
        <v>3510.4</v>
      </c>
      <c r="T15" s="26"/>
      <c r="U15" s="31">
        <f>N17-N15</f>
        <v>55</v>
      </c>
      <c r="V15" s="31">
        <v>2096.35</v>
      </c>
      <c r="W15" s="26">
        <v>0</v>
      </c>
      <c r="X15" s="26"/>
      <c r="Y15" s="27"/>
    </row>
    <row r="16" spans="1:25" x14ac:dyDescent="0.25">
      <c r="D16">
        <f>D13+L15</f>
        <v>22605.200000000001</v>
      </c>
    </row>
    <row r="17" spans="3:25" x14ac:dyDescent="0.25">
      <c r="N17">
        <v>550.5</v>
      </c>
      <c r="O17">
        <f>N15+O15+P15+U15+V15</f>
        <v>4815</v>
      </c>
      <c r="Y17" s="13">
        <v>34553.199999999997</v>
      </c>
    </row>
    <row r="18" spans="3:25" x14ac:dyDescent="0.25">
      <c r="D18">
        <v>4150500</v>
      </c>
      <c r="Q18" t="s">
        <v>31</v>
      </c>
      <c r="Y18" s="13">
        <f>Y17-Y13</f>
        <v>0</v>
      </c>
    </row>
    <row r="19" spans="3:25" x14ac:dyDescent="0.25">
      <c r="D19">
        <v>30049</v>
      </c>
    </row>
    <row r="20" spans="3:25" x14ac:dyDescent="0.25">
      <c r="D20">
        <v>1253451</v>
      </c>
    </row>
    <row r="21" spans="3:25" x14ac:dyDescent="0.25">
      <c r="D21">
        <v>13086000</v>
      </c>
    </row>
    <row r="22" spans="3:25" x14ac:dyDescent="0.25">
      <c r="D22">
        <v>29028</v>
      </c>
    </row>
    <row r="23" spans="3:25" x14ac:dyDescent="0.25">
      <c r="C23" s="32"/>
      <c r="D23">
        <v>3951972</v>
      </c>
    </row>
    <row r="24" spans="3:25" x14ac:dyDescent="0.25">
      <c r="D24">
        <v>80000</v>
      </c>
    </row>
    <row r="25" spans="3:25" x14ac:dyDescent="0.25">
      <c r="D25">
        <v>24160</v>
      </c>
    </row>
    <row r="26" spans="3:25" x14ac:dyDescent="0.25">
      <c r="D26">
        <f>SUM(D18:D25)</f>
        <v>22605160</v>
      </c>
      <c r="H26" s="13"/>
    </row>
    <row r="29" spans="3:25" x14ac:dyDescent="0.25">
      <c r="N29" s="13"/>
    </row>
  </sheetData>
  <mergeCells count="12">
    <mergeCell ref="A1:Y1"/>
    <mergeCell ref="A5:Y5"/>
    <mergeCell ref="A7:A8"/>
    <mergeCell ref="B7:B8"/>
    <mergeCell ref="C7:C8"/>
    <mergeCell ref="Y7:Y8"/>
    <mergeCell ref="D7:K7"/>
    <mergeCell ref="L7:T7"/>
    <mergeCell ref="A4:R4"/>
    <mergeCell ref="A2:Y2"/>
    <mergeCell ref="A3:Y3"/>
    <mergeCell ref="U7:X7"/>
  </mergeCells>
  <pageMargins left="0.31496062992125984" right="0.11811023622047245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Мугай Расчет объ.2022</vt:lpstr>
      <vt:lpstr>2022</vt:lpstr>
      <vt:lpstr>'2022'!Область_печати</vt:lpstr>
      <vt:lpstr>'Мугай Расчет объ.2022'!Область_печати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2022-02-07T04:43:57Z</dcterms:modified>
</cp:coreProperties>
</file>