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прилож.4!$A$8:$G$429</definedName>
    <definedName name="_xlnm.Print_Area" localSheetId="0">прилож.4!$A$1:$F$424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9" i="6"/>
  <c r="F137"/>
  <c r="F108"/>
  <c r="F210"/>
  <c r="F380"/>
  <c r="F330"/>
  <c r="F253"/>
  <c r="F14"/>
  <c r="F49"/>
  <c r="F228"/>
  <c r="F214"/>
  <c r="F25"/>
  <c r="F38"/>
  <c r="F145"/>
  <c r="F147"/>
  <c r="F86"/>
  <c r="F354"/>
  <c r="F249"/>
  <c r="F68"/>
  <c r="F19"/>
  <c r="F112"/>
  <c r="F127"/>
  <c r="F221"/>
  <c r="F77"/>
  <c r="F276"/>
  <c r="F206"/>
  <c r="F198"/>
  <c r="F121"/>
  <c r="F70"/>
  <c r="F69"/>
  <c r="F54"/>
  <c r="F391"/>
  <c r="F392"/>
  <c r="F345"/>
  <c r="F23"/>
  <c r="F353"/>
  <c r="F332"/>
  <c r="F331"/>
  <c r="F325"/>
  <c r="F321"/>
  <c r="F403"/>
  <c r="F244"/>
  <c r="F17"/>
  <c r="F73"/>
  <c r="F40"/>
  <c r="F351"/>
  <c r="F358"/>
  <c r="F48"/>
  <c r="F157"/>
  <c r="F408"/>
  <c r="F401"/>
  <c r="F400"/>
  <c r="F396"/>
  <c r="F338"/>
  <c r="F212"/>
  <c r="F102"/>
  <c r="F333"/>
  <c r="F327"/>
  <c r="F399" l="1"/>
  <c r="F80"/>
  <c r="F176" l="1"/>
  <c r="F237"/>
  <c r="F251"/>
  <c r="F265" l="1"/>
  <c r="F322"/>
  <c r="F384"/>
  <c r="F366"/>
  <c r="F277"/>
  <c r="F261"/>
  <c r="F143" l="1"/>
  <c r="F201" l="1"/>
  <c r="F74"/>
  <c r="F101"/>
  <c r="F100" s="1"/>
  <c r="F98"/>
  <c r="F97"/>
  <c r="F65"/>
  <c r="F64" s="1"/>
  <c r="F63" s="1"/>
  <c r="F267" l="1"/>
  <c r="F155"/>
  <c r="F418"/>
  <c r="F417" s="1"/>
  <c r="F414"/>
  <c r="F413" s="1"/>
  <c r="F356"/>
  <c r="F357"/>
  <c r="F350"/>
  <c r="F348" s="1"/>
  <c r="F389"/>
  <c r="F388"/>
  <c r="F220"/>
  <c r="F355" l="1"/>
  <c r="F179" l="1"/>
  <c r="F163"/>
  <c r="F404"/>
  <c r="F395" s="1"/>
  <c r="F406"/>
  <c r="F142"/>
  <c r="F76" l="1"/>
  <c r="F383" l="1"/>
  <c r="F382" s="1"/>
  <c r="F381" s="1"/>
  <c r="F370"/>
  <c r="F336" l="1"/>
  <c r="F280"/>
  <c r="F271"/>
  <c r="F298"/>
  <c r="F285"/>
  <c r="F186"/>
  <c r="F123" l="1"/>
  <c r="F379"/>
  <c r="F378" s="1"/>
  <c r="F377" s="1"/>
  <c r="F316" l="1"/>
  <c r="F182"/>
  <c r="F216"/>
  <c r="F204"/>
  <c r="F197"/>
  <c r="F196" s="1"/>
  <c r="F245" l="1"/>
  <c r="F359" l="1"/>
  <c r="F47"/>
  <c r="F254"/>
  <c r="F252"/>
  <c r="F272" l="1"/>
  <c r="F365" l="1"/>
  <c r="F364" s="1"/>
  <c r="F266" l="1"/>
  <c r="F215" l="1"/>
  <c r="F200" l="1"/>
  <c r="F199" s="1"/>
  <c r="F140"/>
  <c r="F132"/>
  <c r="F131" s="1"/>
  <c r="F130" s="1"/>
  <c r="F129" s="1"/>
  <c r="F93" l="1"/>
  <c r="F72" l="1"/>
  <c r="F300" l="1"/>
  <c r="F193" l="1"/>
  <c r="F192" s="1"/>
  <c r="F181" l="1"/>
  <c r="F180" s="1"/>
  <c r="F120" l="1"/>
  <c r="F122"/>
  <c r="F119" l="1"/>
  <c r="F315"/>
  <c r="F314" s="1"/>
  <c r="F307"/>
  <c r="F309"/>
  <c r="F304"/>
  <c r="F302"/>
  <c r="F292"/>
  <c r="F294"/>
  <c r="F312"/>
  <c r="F311" s="1"/>
  <c r="F284"/>
  <c r="F282"/>
  <c r="F306" l="1"/>
  <c r="F291"/>
  <c r="F290" s="1"/>
  <c r="F301"/>
  <c r="F281"/>
  <c r="F275"/>
  <c r="F279"/>
  <c r="F278" s="1"/>
  <c r="F238" l="1"/>
  <c r="F236"/>
  <c r="F78" l="1"/>
  <c r="F71" s="1"/>
  <c r="F203" l="1"/>
  <c r="F299" l="1"/>
  <c r="F287"/>
  <c r="F286" s="1"/>
  <c r="F115" l="1"/>
  <c r="F352" l="1"/>
  <c r="F113" l="1"/>
  <c r="F329" l="1"/>
  <c r="F96" l="1"/>
  <c r="F175" l="1"/>
  <c r="F174" s="1"/>
  <c r="F297"/>
  <c r="F296" s="1"/>
  <c r="F289" s="1"/>
  <c r="F270" l="1"/>
  <c r="F250"/>
  <c r="F248"/>
  <c r="F269" l="1"/>
  <c r="F268" s="1"/>
  <c r="F243"/>
  <c r="F242" s="1"/>
  <c r="F67" l="1"/>
  <c r="F185"/>
  <c r="F184" s="1"/>
  <c r="F362"/>
  <c r="F361" s="1"/>
  <c r="F347" l="1"/>
  <c r="F320"/>
  <c r="F168" l="1"/>
  <c r="F146"/>
  <c r="F183" l="1"/>
  <c r="F150" l="1"/>
  <c r="F95"/>
  <c r="F205"/>
  <c r="F202" s="1"/>
  <c r="F195" s="1"/>
  <c r="F22" l="1"/>
  <c r="F162" l="1"/>
  <c r="F164"/>
  <c r="F160"/>
  <c r="F178"/>
  <c r="F177" s="1"/>
  <c r="F166"/>
  <c r="F264"/>
  <c r="F263" s="1"/>
  <c r="F262" s="1"/>
  <c r="F159" l="1"/>
  <c r="F372"/>
  <c r="F371" s="1"/>
  <c r="F369" l="1"/>
  <c r="F368" s="1"/>
  <c r="F367" l="1"/>
  <c r="F387"/>
  <c r="F211" l="1"/>
  <c r="F125" l="1"/>
  <c r="F156"/>
  <c r="F28"/>
  <c r="F27" s="1"/>
  <c r="F26" s="1"/>
  <c r="F37"/>
  <c r="F33"/>
  <c r="F124" l="1"/>
  <c r="F118" s="1"/>
  <c r="F18"/>
  <c r="F339" l="1"/>
  <c r="F171" l="1"/>
  <c r="F170" s="1"/>
  <c r="F107"/>
  <c r="F260" l="1"/>
  <c r="F259" s="1"/>
  <c r="F258" s="1"/>
  <c r="F257" l="1"/>
  <c r="F51"/>
  <c r="F154" l="1"/>
  <c r="F153" s="1"/>
  <c r="F39"/>
  <c r="F324" l="1"/>
  <c r="F390" l="1"/>
  <c r="F386" s="1"/>
  <c r="F111" l="1"/>
  <c r="F235" l="1"/>
  <c r="F247"/>
  <c r="F241" s="1"/>
  <c r="F233"/>
  <c r="F232" s="1"/>
  <c r="F231" s="1"/>
  <c r="F12" l="1"/>
  <c r="F11" s="1"/>
  <c r="F10" s="1"/>
  <c r="F16"/>
  <c r="F24"/>
  <c r="F32"/>
  <c r="F31" s="1"/>
  <c r="F43"/>
  <c r="F42" s="1"/>
  <c r="F41" s="1"/>
  <c r="F53"/>
  <c r="F56"/>
  <c r="F58"/>
  <c r="F61"/>
  <c r="F85"/>
  <c r="F84" s="1"/>
  <c r="F83" s="1"/>
  <c r="F82" s="1"/>
  <c r="F90"/>
  <c r="F89" s="1"/>
  <c r="F109"/>
  <c r="F106" s="1"/>
  <c r="F136"/>
  <c r="F135" s="1"/>
  <c r="F144"/>
  <c r="F148"/>
  <c r="F173"/>
  <c r="F190"/>
  <c r="F189" s="1"/>
  <c r="F209"/>
  <c r="F213"/>
  <c r="F222"/>
  <c r="F227"/>
  <c r="F226" s="1"/>
  <c r="F335"/>
  <c r="F337"/>
  <c r="F319" s="1"/>
  <c r="F344"/>
  <c r="F343" s="1"/>
  <c r="F342" s="1"/>
  <c r="F375"/>
  <c r="F374" s="1"/>
  <c r="F346" s="1"/>
  <c r="F412"/>
  <c r="F416"/>
  <c r="F139" l="1"/>
  <c r="F138" s="1"/>
  <c r="F219"/>
  <c r="F218" s="1"/>
  <c r="F318"/>
  <c r="F317" s="1"/>
  <c r="F208"/>
  <c r="F207" s="1"/>
  <c r="F240"/>
  <c r="F158"/>
  <c r="F105"/>
  <c r="F188"/>
  <c r="F21"/>
  <c r="F20" s="1"/>
  <c r="F225"/>
  <c r="F224" s="1"/>
  <c r="F411"/>
  <c r="F410" s="1"/>
  <c r="F385"/>
  <c r="F341" s="1"/>
  <c r="F152"/>
  <c r="F134"/>
  <c r="F55"/>
  <c r="F36"/>
  <c r="F30" s="1"/>
  <c r="F394"/>
  <c r="F393" s="1"/>
  <c r="F230"/>
  <c r="F15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36"/>
  <c r="G191"/>
  <c r="G202"/>
  <c r="G229"/>
  <c r="G228" s="1"/>
  <c r="G227" s="1"/>
  <c r="G226" s="1"/>
  <c r="G241"/>
  <c r="G270"/>
  <c r="G323"/>
  <c r="G322" s="1"/>
  <c r="G341"/>
  <c r="G340" s="1"/>
  <c r="G339" s="1"/>
  <c r="G349"/>
  <c r="G348" s="1"/>
  <c r="G345" s="1"/>
  <c r="G400"/>
  <c r="G399" s="1"/>
  <c r="G397" s="1"/>
  <c r="G401"/>
  <c r="G413"/>
  <c r="G426"/>
  <c r="G422" s="1"/>
  <c r="G45"/>
  <c r="F99" l="1"/>
  <c r="F88" s="1"/>
  <c r="F229"/>
  <c r="F117"/>
  <c r="F187"/>
  <c r="F46"/>
  <c r="G21"/>
  <c r="G20" s="1"/>
  <c r="G31"/>
  <c r="G30" s="1"/>
  <c r="G208"/>
  <c r="G190"/>
  <c r="G189" s="1"/>
  <c r="G393"/>
  <c r="F45" l="1"/>
  <c r="G9"/>
  <c r="G427" s="1"/>
  <c r="F420"/>
</calcChain>
</file>

<file path=xl/sharedStrings.xml><?xml version="1.0" encoding="utf-8"?>
<sst xmlns="http://schemas.openxmlformats.org/spreadsheetml/2006/main" count="952" uniqueCount="430">
  <si>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</si>
  <si>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</si>
  <si>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</si>
  <si>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</si>
  <si>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</si>
  <si>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</si>
  <si>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</si>
  <si>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</si>
  <si>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</si>
  <si>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</si>
  <si>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</si>
  <si>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</si>
  <si>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</si>
  <si>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</si>
  <si>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</si>
  <si>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</si>
  <si>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</si>
  <si>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</si>
  <si>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</si>
  <si>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</si>
  <si>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</si>
  <si>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</si>
  <si>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</si>
  <si>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</si>
  <si>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</si>
  <si>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</si>
  <si>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</si>
  <si>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</si>
  <si>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</si>
  <si>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</si>
  <si>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</si>
  <si>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</si>
  <si>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</si>
  <si>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</si>
  <si>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</si>
  <si>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</si>
  <si>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</si>
  <si>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</si>
  <si>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</si>
  <si>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</si>
  <si>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</si>
  <si>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</si>
  <si>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</si>
  <si>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</si>
  <si>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</si>
  <si>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</si>
  <si>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</si>
  <si>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</si>
  <si>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</si>
  <si>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</si>
  <si>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</si>
  <si>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</si>
  <si>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</si>
  <si>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</si>
  <si>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</si>
  <si>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</si>
  <si>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</si>
  <si>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</si>
  <si>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</si>
  <si>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</si>
  <si>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</si>
  <si>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</si>
  <si>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</si>
  <si>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</si>
  <si>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</si>
  <si>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</si>
  <si>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</si>
  <si>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</si>
  <si>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</si>
  <si>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</si>
  <si>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</si>
  <si>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</si>
  <si>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</si>
  <si>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</si>
  <si>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</si>
  <si>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</si>
  <si>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</si>
  <si>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</si>
  <si>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</si>
  <si>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</si>
  <si>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</si>
  <si>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</si>
  <si>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</si>
  <si>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</si>
  <si>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</si>
  <si>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</si>
  <si>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</si>
  <si>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</si>
  <si>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</si>
  <si>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</si>
  <si>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</si>
  <si>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</si>
  <si>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</si>
  <si>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</si>
  <si>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</si>
  <si>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</si>
  <si>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</si>
  <si>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</si>
  <si>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</si>
  <si>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</si>
  <si>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</si>
  <si>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</si>
  <si>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</si>
  <si>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</si>
  <si>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</si>
  <si>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</si>
  <si>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</si>
  <si>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</si>
  <si>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</si>
  <si>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</si>
  <si>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</si>
  <si>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</si>
  <si>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</si>
  <si>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</si>
  <si>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</si>
  <si>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</si>
  <si>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</si>
  <si>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</si>
  <si>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</si>
  <si>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</si>
  <si>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</si>
  <si>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</si>
  <si>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</si>
  <si>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</si>
  <si>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</si>
  <si>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</si>
  <si>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</si>
  <si>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</si>
  <si>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</si>
  <si>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</si>
  <si>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</si>
  <si>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</si>
  <si>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</si>
  <si>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</si>
  <si>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</si>
  <si>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</si>
  <si>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</si>
  <si>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</si>
  <si>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</si>
  <si>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</si>
  <si>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</si>
  <si>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</si>
  <si>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</si>
  <si>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</si>
  <si>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</si>
  <si>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</si>
  <si>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</si>
  <si>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</si>
  <si>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</si>
  <si>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</si>
  <si>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</si>
  <si>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</si>
  <si>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</si>
  <si>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</si>
  <si>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</si>
  <si>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</si>
  <si>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</si>
  <si>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</si>
  <si>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</si>
  <si>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</si>
  <si>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</si>
  <si>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</si>
  <si>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</si>
  <si>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</si>
  <si>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</si>
  <si>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</si>
  <si>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</si>
  <si>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</si>
  <si>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</si>
  <si>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</si>
  <si>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</si>
  <si>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</si>
  <si>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</si>
  <si>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</si>
  <si>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</si>
  <si>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</si>
  <si>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</si>
  <si>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</si>
  <si>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</si>
  <si>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</si>
  <si>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</si>
  <si>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</si>
  <si>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</si>
  <si>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</si>
  <si>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</si>
  <si>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</si>
  <si>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</si>
  <si>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</si>
  <si>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</si>
  <si>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</si>
  <si>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</si>
  <si>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</si>
  <si>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</si>
  <si>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</si>
  <si>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</si>
  <si>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</si>
  <si>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</si>
  <si>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</si>
  <si>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</si>
  <si>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</si>
  <si>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</si>
  <si>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</si>
  <si>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</si>
  <si>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</si>
  <si>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</si>
  <si>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</si>
  <si>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</si>
  <si>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</si>
  <si>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</si>
  <si>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</si>
  <si>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</si>
  <si>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</si>
  <si>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</si>
  <si>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</si>
  <si>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</si>
  <si>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</si>
  <si>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</si>
  <si>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</si>
  <si>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</si>
  <si>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</si>
  <si>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</si>
  <si>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</si>
  <si>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</si>
  <si>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</si>
  <si>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</si>
  <si>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</si>
  <si>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</si>
  <si>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</si>
  <si>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</si>
  <si>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</si>
  <si>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</si>
  <si>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</si>
  <si>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</si>
  <si>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</si>
  <si>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</si>
  <si>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</si>
  <si>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</si>
  <si>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</si>
  <si>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</si>
  <si>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</si>
  <si>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</si>
  <si>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</si>
  <si>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</si>
  <si>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</si>
  <si>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</si>
  <si>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</si>
  <si>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</si>
  <si>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</si>
  <si>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</si>
  <si>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</si>
  <si>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</si>
  <si>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</si>
  <si>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</si>
  <si>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</si>
  <si>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</si>
  <si>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</si>
  <si>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</si>
  <si>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</si>
  <si>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</si>
  <si>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</si>
  <si>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</si>
  <si>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</si>
  <si>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</si>
  <si>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</si>
  <si>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</si>
  <si>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</si>
  <si>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</si>
  <si>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</si>
  <si>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</si>
  <si>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</si>
  <si>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</si>
  <si>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</si>
  <si>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</si>
  <si>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</si>
  <si>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</si>
  <si>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</si>
  <si>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</si>
  <si>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</si>
  <si>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</si>
  <si>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</si>
  <si>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</si>
  <si>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</si>
  <si>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</si>
  <si>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</si>
  <si>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</si>
  <si>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</si>
  <si>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</si>
  <si>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</si>
  <si>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</si>
  <si>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</si>
  <si>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</si>
  <si>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</si>
  <si>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</si>
  <si>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</si>
  <si>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</si>
  <si>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</si>
  <si>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</si>
  <si>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</si>
  <si>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</si>
  <si>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</si>
  <si>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</si>
  <si>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</si>
  <si>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</si>
  <si>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</si>
  <si>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</si>
  <si>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</si>
  <si>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</si>
  <si>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</si>
  <si>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</si>
  <si>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</si>
  <si>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</si>
  <si>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</si>
  <si>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</si>
  <si>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</si>
  <si>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</si>
  <si>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</si>
  <si>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</si>
  <si>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</si>
  <si>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</si>
  <si>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</si>
  <si>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</si>
  <si>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</si>
  <si>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</si>
  <si>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</si>
  <si>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</si>
  <si>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</si>
  <si>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</si>
  <si>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</si>
  <si>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</si>
  <si>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</si>
  <si>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</si>
  <si>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</si>
  <si>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</si>
  <si>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</si>
  <si>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</si>
  <si>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</si>
  <si>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</si>
  <si>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</si>
  <si>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</si>
  <si>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</si>
  <si>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</si>
  <si>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</si>
  <si>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</si>
  <si>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</si>
  <si>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</si>
  <si>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</si>
  <si>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</si>
  <si>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</si>
  <si>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</si>
  <si>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</si>
  <si>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</si>
  <si>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</si>
  <si>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</si>
  <si>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</si>
  <si>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</si>
  <si>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</si>
  <si>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</si>
  <si>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</si>
  <si>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</si>
  <si>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</si>
  <si>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</si>
  <si>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</si>
  <si>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</si>
  <si>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</si>
  <si>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</si>
  <si>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</si>
  <si>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</si>
  <si>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</si>
  <si>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</si>
  <si>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</si>
  <si>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</si>
  <si>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</si>
  <si>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</si>
  <si>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</si>
  <si>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</si>
  <si>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</si>
  <si>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</si>
  <si>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</si>
  <si>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</si>
  <si>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</si>
  <si>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</si>
  <si>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</si>
  <si>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</si>
  <si>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</si>
  <si>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</si>
  <si>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</si>
  <si>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</si>
  <si>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</si>
  <si>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</si>
  <si>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</si>
  <si>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</si>
  <si>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</si>
  <si>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</si>
  <si>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</si>
  <si>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</si>
  <si>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</si>
  <si>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</si>
  <si>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</si>
  <si>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</si>
  <si>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</si>
  <si>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</si>
  <si>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</si>
  <si>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</si>
  <si>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</si>
  <si>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</si>
  <si>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</si>
  <si>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>410</t>
  </si>
  <si>
    <t xml:space="preserve">Бюджетные инвестиции
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</si>
  <si>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</si>
  <si>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</si>
  <si>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</si>
  <si>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</si>
  <si>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</si>
  <si>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</si>
  <si>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</si>
  <si>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</si>
  <si>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Мероприятия по строительству объекта «Газоснабжение жилых домов ГЭК "Огонёк" с. Мугай, Алапаевский район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</si>
  <si>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</si>
  <si>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</si>
  <si>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</si>
  <si>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</si>
  <si>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1700346400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</si>
  <si>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</si>
  <si>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Субсидии бюджетным организациям</t>
  </si>
  <si>
    <t>118.1</t>
  </si>
  <si>
    <t>2100022000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</si>
  <si>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</si>
  <si>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118.2</t>
  </si>
  <si>
    <t xml:space="preserve"> </t>
  </si>
  <si>
    <t xml:space="preserve">от 29.11.2021 № 98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</si>
</sst>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9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/>
    <xf numFmtId="0" fontId="0" fillId="0" borderId="0" xfId="0" applyFill="1"/>
    <xf numFmtId="0" fontId="20" fillId="5" borderId="1" xfId="0" applyFont="1" applyFill="1" applyBorder="1" applyAlignment="1">
      <alignment horizontal="center" vertical="center"/>
    </xf>
    <xf numFmtId="0" fontId="0" fillId="0" borderId="0" xfId="0" applyAlignment="1"/>
    <xf numFmtId="166" fontId="13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zoomScale="110" zoomScaleNormal="110" workbookViewId="0">
      <selection activeCell="I77" sqref="I77:J77"/>
    </sheetView>
  </sheetViews>
  <sheetFormatPr defaultRowHeight="12.75"/>
  <cols>
    <col min="1" max="1" width="4.28515625" customWidth="1"/>
    <col min="2" max="2" width="6.140625" style="13" customWidth="1"/>
    <col min="3" max="3" width="11.7109375" style="13" customWidth="1"/>
    <col min="4" max="4" width="8.140625" style="13" customWidth="1"/>
    <col min="5" max="5" width="58.28515625" style="18" customWidth="1"/>
    <col min="6" max="6" width="15.5703125" style="4" customWidth="1"/>
    <col min="7" max="7" width="11.28515625" style="6" hidden="1" customWidth="1"/>
    <col min="8" max="8" width="13.28515625" customWidth="1"/>
  </cols>
  <sheetData>
    <row r="1" spans="1:7" ht="12.75" customHeight="1">
      <c r="A1" s="24"/>
      <c r="B1" s="57"/>
      <c r="C1" s="57"/>
      <c r="D1" s="58"/>
      <c r="E1" s="96" t="s">
        <v>176</v>
      </c>
      <c r="F1" s="96"/>
      <c r="G1" s="15"/>
    </row>
    <row r="2" spans="1:7">
      <c r="A2" s="24"/>
      <c r="B2" s="58"/>
      <c r="C2" s="58"/>
      <c r="D2" s="58"/>
      <c r="E2" s="96" t="s">
        <v>33</v>
      </c>
      <c r="F2" s="96"/>
      <c r="G2" s="16"/>
    </row>
    <row r="3" spans="1:7">
      <c r="A3" s="25"/>
      <c r="B3" s="58"/>
      <c r="C3" s="58"/>
      <c r="D3" s="58"/>
      <c r="E3" s="96" t="s">
        <v>50</v>
      </c>
      <c r="F3" s="96"/>
      <c r="G3" s="16"/>
    </row>
    <row r="4" spans="1:7">
      <c r="A4" s="24"/>
      <c r="B4" s="97" t="s">
        <v>429</v>
      </c>
      <c r="C4" s="97"/>
      <c r="D4" s="97"/>
      <c r="E4" s="97"/>
      <c r="F4" s="97"/>
    </row>
    <row r="5" spans="1:7">
      <c r="A5" s="24"/>
      <c r="B5" s="24"/>
      <c r="C5" s="25"/>
      <c r="D5" s="25"/>
      <c r="E5" s="26"/>
      <c r="F5" s="55"/>
    </row>
    <row r="6" spans="1:7" ht="47.25" customHeight="1">
      <c r="A6" s="95" t="s">
        <v>346</v>
      </c>
      <c r="B6" s="95"/>
      <c r="C6" s="95"/>
      <c r="D6" s="95"/>
      <c r="E6" s="95"/>
      <c r="F6" s="95"/>
    </row>
    <row r="7" spans="1:7">
      <c r="A7" s="56"/>
      <c r="B7" s="25"/>
      <c r="C7" s="25"/>
      <c r="D7" s="25"/>
      <c r="E7" s="26"/>
      <c r="F7" s="55"/>
    </row>
    <row r="8" spans="1:7" ht="61.5" customHeight="1">
      <c r="A8" s="27" t="s">
        <v>0</v>
      </c>
      <c r="B8" s="27" t="s">
        <v>2</v>
      </c>
      <c r="C8" s="27" t="s">
        <v>3</v>
      </c>
      <c r="D8" s="27" t="s">
        <v>4</v>
      </c>
      <c r="E8" s="28" t="s">
        <v>1</v>
      </c>
      <c r="F8" s="28" t="s">
        <v>189</v>
      </c>
      <c r="G8" s="1" t="s">
        <v>37</v>
      </c>
    </row>
    <row r="9" spans="1:7" ht="15.75" customHeight="1">
      <c r="A9" s="29">
        <v>1</v>
      </c>
      <c r="B9" s="30">
        <v>100</v>
      </c>
      <c r="C9" s="31"/>
      <c r="D9" s="31"/>
      <c r="E9" s="32" t="s">
        <v>5</v>
      </c>
      <c r="F9" s="33">
        <v>52499.9</v>
      </c>
      <c r="G9" s="7" t="e">
        <f>G10+G14+G20+G30+G41+G45+#REF!</f>
        <v>#REF!</v>
      </c>
    </row>
    <row r="10" spans="1:7" ht="25.5" customHeight="1">
      <c r="A10" s="29">
        <v>2</v>
      </c>
      <c r="B10" s="30">
        <v>102</v>
      </c>
      <c r="C10" s="31"/>
      <c r="D10" s="31"/>
      <c r="E10" s="28" t="s">
        <v>52</v>
      </c>
      <c r="F10" s="33">
        <f t="shared" ref="F10:G12" si="0">F11</f>
        <v>1539</v>
      </c>
      <c r="G10" s="8">
        <f t="shared" si="0"/>
        <v>1452</v>
      </c>
    </row>
    <row r="11" spans="1:7" ht="12.75" customHeight="1">
      <c r="A11" s="29">
        <v>3</v>
      </c>
      <c r="B11" s="30">
        <v>102</v>
      </c>
      <c r="C11" s="31" t="s">
        <v>103</v>
      </c>
      <c r="D11" s="31"/>
      <c r="E11" s="28" t="s">
        <v>54</v>
      </c>
      <c r="F11" s="33">
        <f t="shared" si="0"/>
        <v>1539</v>
      </c>
      <c r="G11" s="8">
        <f t="shared" si="0"/>
        <v>1452</v>
      </c>
    </row>
    <row r="12" spans="1:7" ht="12.75" customHeight="1">
      <c r="A12" s="29">
        <v>4</v>
      </c>
      <c r="B12" s="30">
        <v>102</v>
      </c>
      <c r="C12" s="31" t="s">
        <v>101</v>
      </c>
      <c r="D12" s="31"/>
      <c r="E12" s="28" t="s">
        <v>29</v>
      </c>
      <c r="F12" s="33">
        <f t="shared" si="0"/>
        <v>1539</v>
      </c>
      <c r="G12" s="8">
        <f t="shared" si="0"/>
        <v>1452</v>
      </c>
    </row>
    <row r="13" spans="1:7" ht="27" customHeight="1">
      <c r="A13" s="29">
        <v>5</v>
      </c>
      <c r="B13" s="34">
        <v>102</v>
      </c>
      <c r="C13" s="35" t="s">
        <v>101</v>
      </c>
      <c r="D13" s="35" t="s">
        <v>45</v>
      </c>
      <c r="E13" s="36" t="s">
        <v>174</v>
      </c>
      <c r="F13" s="37">
        <v>1539</v>
      </c>
      <c r="G13" s="9">
        <v>1452</v>
      </c>
    </row>
    <row r="14" spans="1:7" ht="38.25" customHeight="1">
      <c r="A14" s="29">
        <v>6</v>
      </c>
      <c r="B14" s="30">
        <v>103</v>
      </c>
      <c r="C14" s="31"/>
      <c r="D14" s="31"/>
      <c r="E14" s="28" t="s">
        <v>26</v>
      </c>
      <c r="F14" s="33">
        <f>SUM(F16+F18)</f>
        <v>848.87999999999988</v>
      </c>
      <c r="G14" s="8">
        <f t="shared" ref="F14:G16" si="1">G15</f>
        <v>1517</v>
      </c>
    </row>
    <row r="15" spans="1:7" ht="12.75" customHeight="1">
      <c r="A15" s="29">
        <v>7</v>
      </c>
      <c r="B15" s="38">
        <v>103</v>
      </c>
      <c r="C15" s="39" t="s">
        <v>103</v>
      </c>
      <c r="D15" s="40"/>
      <c r="E15" s="28" t="s">
        <v>54</v>
      </c>
      <c r="F15" s="33">
        <f>SUM(F16+F18)</f>
        <v>848.87999999999988</v>
      </c>
      <c r="G15" s="8">
        <f t="shared" si="1"/>
        <v>1517</v>
      </c>
    </row>
    <row r="16" spans="1:7" ht="24.75" customHeight="1">
      <c r="A16" s="29">
        <v>8</v>
      </c>
      <c r="B16" s="38">
        <v>103</v>
      </c>
      <c r="C16" s="39" t="s">
        <v>100</v>
      </c>
      <c r="D16" s="40"/>
      <c r="E16" s="28" t="s">
        <v>99</v>
      </c>
      <c r="F16" s="33">
        <f t="shared" si="1"/>
        <v>150.07999999999998</v>
      </c>
      <c r="G16" s="8">
        <f t="shared" si="1"/>
        <v>1517</v>
      </c>
    </row>
    <row r="17" spans="1:8" ht="31.5" customHeight="1">
      <c r="A17" s="29">
        <v>9</v>
      </c>
      <c r="B17" s="41">
        <v>103</v>
      </c>
      <c r="C17" s="42" t="s">
        <v>100</v>
      </c>
      <c r="D17" s="35" t="s">
        <v>45</v>
      </c>
      <c r="E17" s="36" t="s">
        <v>174</v>
      </c>
      <c r="F17" s="66">
        <f>940.7-168.2-336.42-207.1-78.9</f>
        <v>150.07999999999998</v>
      </c>
      <c r="G17" s="9">
        <v>1517</v>
      </c>
    </row>
    <row r="18" spans="1:8" ht="28.5" customHeight="1">
      <c r="A18" s="29">
        <v>10</v>
      </c>
      <c r="B18" s="38">
        <v>103</v>
      </c>
      <c r="C18" s="39" t="s">
        <v>102</v>
      </c>
      <c r="D18" s="35"/>
      <c r="E18" s="28" t="s">
        <v>55</v>
      </c>
      <c r="F18" s="33">
        <f>SUM(F19)</f>
        <v>698.8</v>
      </c>
      <c r="G18" s="9"/>
    </row>
    <row r="19" spans="1:8" ht="25.5" customHeight="1">
      <c r="A19" s="29">
        <v>11</v>
      </c>
      <c r="B19" s="41">
        <v>103</v>
      </c>
      <c r="C19" s="42" t="s">
        <v>102</v>
      </c>
      <c r="D19" s="35" t="s">
        <v>45</v>
      </c>
      <c r="E19" s="36" t="s">
        <v>174</v>
      </c>
      <c r="F19" s="66">
        <f>652.7-13.2+53+6.3</f>
        <v>698.8</v>
      </c>
      <c r="G19" s="9"/>
    </row>
    <row r="20" spans="1:8" ht="44.25" customHeight="1">
      <c r="A20" s="29">
        <v>12</v>
      </c>
      <c r="B20" s="30">
        <v>104</v>
      </c>
      <c r="C20" s="31"/>
      <c r="D20" s="31"/>
      <c r="E20" s="28" t="s">
        <v>31</v>
      </c>
      <c r="F20" s="33">
        <f>F21</f>
        <v>19360.236700000001</v>
      </c>
      <c r="G20" s="8" t="e">
        <f>G21</f>
        <v>#REF!</v>
      </c>
    </row>
    <row r="21" spans="1:8" ht="17.25" customHeight="1">
      <c r="A21" s="29">
        <v>13</v>
      </c>
      <c r="B21" s="30">
        <v>104</v>
      </c>
      <c r="C21" s="31" t="s">
        <v>103</v>
      </c>
      <c r="D21" s="31"/>
      <c r="E21" s="28" t="s">
        <v>54</v>
      </c>
      <c r="F21" s="33">
        <f>SUM(F22+F24)</f>
        <v>19360.236700000001</v>
      </c>
      <c r="G21" s="8" t="e">
        <f>G22+G24+#REF!+#REF!</f>
        <v>#REF!</v>
      </c>
    </row>
    <row r="22" spans="1:8" ht="25.5" customHeight="1">
      <c r="A22" s="29">
        <v>14</v>
      </c>
      <c r="B22" s="30">
        <v>104</v>
      </c>
      <c r="C22" s="31" t="s">
        <v>102</v>
      </c>
      <c r="D22" s="31"/>
      <c r="E22" s="28" t="s">
        <v>55</v>
      </c>
      <c r="F22" s="33">
        <f>SUM(F23:F23)</f>
        <v>15121.47</v>
      </c>
      <c r="G22" s="8">
        <f>G23</f>
        <v>14238</v>
      </c>
    </row>
    <row r="23" spans="1:8" ht="28.5" customHeight="1">
      <c r="A23" s="29">
        <v>15</v>
      </c>
      <c r="B23" s="34">
        <v>104</v>
      </c>
      <c r="C23" s="35" t="s">
        <v>102</v>
      </c>
      <c r="D23" s="35" t="s">
        <v>45</v>
      </c>
      <c r="E23" s="36" t="s">
        <v>174</v>
      </c>
      <c r="F23" s="66">
        <f>15434.17-312.7</f>
        <v>15121.47</v>
      </c>
      <c r="G23" s="9">
        <v>14238</v>
      </c>
    </row>
    <row r="24" spans="1:8" ht="27.75" customHeight="1">
      <c r="A24" s="29">
        <v>16</v>
      </c>
      <c r="B24" s="30">
        <v>104</v>
      </c>
      <c r="C24" s="31" t="s">
        <v>104</v>
      </c>
      <c r="D24" s="31"/>
      <c r="E24" s="28" t="s">
        <v>58</v>
      </c>
      <c r="F24" s="33">
        <f>SUM(F25)</f>
        <v>4238.7667000000001</v>
      </c>
      <c r="G24" s="8">
        <f>G25</f>
        <v>9260</v>
      </c>
    </row>
    <row r="25" spans="1:8" ht="18.75" customHeight="1">
      <c r="A25" s="29">
        <v>17</v>
      </c>
      <c r="B25" s="34">
        <v>104</v>
      </c>
      <c r="C25" s="35" t="s">
        <v>104</v>
      </c>
      <c r="D25" s="35" t="s">
        <v>45</v>
      </c>
      <c r="E25" s="36" t="s">
        <v>174</v>
      </c>
      <c r="F25" s="66">
        <f>4141.7+5.532+0.0147+10+3.02-4.7+16.9+44.1-7.8+30</f>
        <v>4238.7667000000001</v>
      </c>
      <c r="G25" s="9">
        <v>9260</v>
      </c>
    </row>
    <row r="26" spans="1:8" ht="18.75" customHeight="1">
      <c r="A26" s="29">
        <v>18</v>
      </c>
      <c r="B26" s="30">
        <v>105</v>
      </c>
      <c r="C26" s="31"/>
      <c r="D26" s="31"/>
      <c r="E26" s="28" t="s">
        <v>220</v>
      </c>
      <c r="F26" s="33">
        <f>SUM(F27)</f>
        <v>6.2</v>
      </c>
      <c r="G26" s="9"/>
    </row>
    <row r="27" spans="1:8" ht="18.75" customHeight="1">
      <c r="A27" s="29">
        <v>19</v>
      </c>
      <c r="B27" s="30">
        <v>105</v>
      </c>
      <c r="C27" s="31" t="s">
        <v>103</v>
      </c>
      <c r="D27" s="31"/>
      <c r="E27" s="28" t="s">
        <v>54</v>
      </c>
      <c r="F27" s="33">
        <f>SUM(F28)</f>
        <v>6.2</v>
      </c>
      <c r="G27" s="9"/>
    </row>
    <row r="28" spans="1:8" ht="84.75" customHeight="1">
      <c r="A28" s="29">
        <v>20</v>
      </c>
      <c r="B28" s="30">
        <v>105</v>
      </c>
      <c r="C28" s="31" t="s">
        <v>201</v>
      </c>
      <c r="D28" s="31"/>
      <c r="E28" s="43" t="s">
        <v>224</v>
      </c>
      <c r="F28" s="33">
        <f>SUM(F29)</f>
        <v>6.2</v>
      </c>
      <c r="G28" s="9"/>
      <c r="H28" s="3"/>
    </row>
    <row r="29" spans="1:8" ht="30.75" customHeight="1">
      <c r="A29" s="29">
        <v>21</v>
      </c>
      <c r="B29" s="34">
        <v>105</v>
      </c>
      <c r="C29" s="35" t="s">
        <v>201</v>
      </c>
      <c r="D29" s="35" t="s">
        <v>57</v>
      </c>
      <c r="E29" s="36" t="s">
        <v>173</v>
      </c>
      <c r="F29" s="37">
        <v>6.2</v>
      </c>
      <c r="G29" s="9"/>
    </row>
    <row r="30" spans="1:8" ht="39" customHeight="1">
      <c r="A30" s="29">
        <v>22</v>
      </c>
      <c r="B30" s="30">
        <v>106</v>
      </c>
      <c r="C30" s="31"/>
      <c r="D30" s="31"/>
      <c r="E30" s="28" t="s">
        <v>286</v>
      </c>
      <c r="F30" s="33">
        <f>F31+F36</f>
        <v>3917.5</v>
      </c>
      <c r="G30" s="8" t="e">
        <f>G31+#REF!</f>
        <v>#REF!</v>
      </c>
    </row>
    <row r="31" spans="1:8" ht="39.75" customHeight="1">
      <c r="A31" s="29">
        <v>23</v>
      </c>
      <c r="B31" s="30">
        <v>106</v>
      </c>
      <c r="C31" s="31" t="s">
        <v>165</v>
      </c>
      <c r="D31" s="31"/>
      <c r="E31" s="28" t="s">
        <v>347</v>
      </c>
      <c r="F31" s="33">
        <f>F32</f>
        <v>2863</v>
      </c>
      <c r="G31" s="8" t="e">
        <f>G33+G37</f>
        <v>#REF!</v>
      </c>
    </row>
    <row r="32" spans="1:8" ht="39.75" customHeight="1">
      <c r="A32" s="29">
        <v>24</v>
      </c>
      <c r="B32" s="30">
        <v>106</v>
      </c>
      <c r="C32" s="31" t="s">
        <v>106</v>
      </c>
      <c r="D32" s="31"/>
      <c r="E32" s="44" t="s">
        <v>348</v>
      </c>
      <c r="F32" s="33">
        <f>SUM(F33)</f>
        <v>2863</v>
      </c>
      <c r="G32" s="8"/>
    </row>
    <row r="33" spans="1:7" ht="27" customHeight="1">
      <c r="A33" s="29">
        <v>25</v>
      </c>
      <c r="B33" s="30">
        <v>106</v>
      </c>
      <c r="C33" s="31" t="s">
        <v>105</v>
      </c>
      <c r="D33" s="31"/>
      <c r="E33" s="28" t="s">
        <v>56</v>
      </c>
      <c r="F33" s="33">
        <f>SUM(F34:F35)</f>
        <v>2863</v>
      </c>
      <c r="G33" s="8" t="e">
        <f>G34+#REF!</f>
        <v>#REF!</v>
      </c>
    </row>
    <row r="34" spans="1:7" ht="18.75" customHeight="1">
      <c r="A34" s="29">
        <v>26</v>
      </c>
      <c r="B34" s="34">
        <v>106</v>
      </c>
      <c r="C34" s="35" t="s">
        <v>105</v>
      </c>
      <c r="D34" s="35" t="s">
        <v>45</v>
      </c>
      <c r="E34" s="36" t="s">
        <v>174</v>
      </c>
      <c r="F34" s="66">
        <v>2740.4</v>
      </c>
      <c r="G34" s="9">
        <v>809</v>
      </c>
    </row>
    <row r="35" spans="1:7" ht="29.25" customHeight="1">
      <c r="A35" s="29">
        <v>27</v>
      </c>
      <c r="B35" s="34">
        <v>106</v>
      </c>
      <c r="C35" s="35" t="s">
        <v>105</v>
      </c>
      <c r="D35" s="35" t="s">
        <v>57</v>
      </c>
      <c r="E35" s="36" t="s">
        <v>173</v>
      </c>
      <c r="F35" s="66">
        <v>122.6</v>
      </c>
      <c r="G35" s="9"/>
    </row>
    <row r="36" spans="1:7" s="3" customFormat="1" ht="16.5" customHeight="1">
      <c r="A36" s="29">
        <v>28</v>
      </c>
      <c r="B36" s="30">
        <v>106</v>
      </c>
      <c r="C36" s="31" t="s">
        <v>103</v>
      </c>
      <c r="D36" s="31"/>
      <c r="E36" s="28" t="s">
        <v>54</v>
      </c>
      <c r="F36" s="33">
        <f>SUM(F37+F39)</f>
        <v>1054.5</v>
      </c>
      <c r="G36" s="8"/>
    </row>
    <row r="37" spans="1:7" ht="25.5" customHeight="1">
      <c r="A37" s="29">
        <v>29</v>
      </c>
      <c r="B37" s="30">
        <v>106</v>
      </c>
      <c r="C37" s="31" t="s">
        <v>102</v>
      </c>
      <c r="D37" s="31"/>
      <c r="E37" s="28" t="s">
        <v>55</v>
      </c>
      <c r="F37" s="33">
        <f>SUM(F38)</f>
        <v>384.5</v>
      </c>
      <c r="G37" s="8">
        <f>G38</f>
        <v>847</v>
      </c>
    </row>
    <row r="38" spans="1:7" ht="25.5" customHeight="1">
      <c r="A38" s="29">
        <v>30</v>
      </c>
      <c r="B38" s="34">
        <v>106</v>
      </c>
      <c r="C38" s="35" t="s">
        <v>102</v>
      </c>
      <c r="D38" s="35" t="s">
        <v>45</v>
      </c>
      <c r="E38" s="36" t="s">
        <v>174</v>
      </c>
      <c r="F38" s="66">
        <f>982.9-411.4-80-57.6-49.4</f>
        <v>384.5</v>
      </c>
      <c r="G38" s="9">
        <v>847</v>
      </c>
    </row>
    <row r="39" spans="1:7" ht="29.25" customHeight="1">
      <c r="A39" s="29">
        <v>31</v>
      </c>
      <c r="B39" s="30">
        <v>106</v>
      </c>
      <c r="C39" s="31" t="s">
        <v>107</v>
      </c>
      <c r="D39" s="31"/>
      <c r="E39" s="28" t="s">
        <v>27</v>
      </c>
      <c r="F39" s="33">
        <f>SUM(F40)</f>
        <v>670.00000000000011</v>
      </c>
      <c r="G39" s="9"/>
    </row>
    <row r="40" spans="1:7" ht="29.25" customHeight="1">
      <c r="A40" s="29">
        <v>32</v>
      </c>
      <c r="B40" s="34">
        <v>106</v>
      </c>
      <c r="C40" s="35" t="s">
        <v>107</v>
      </c>
      <c r="D40" s="35" t="s">
        <v>45</v>
      </c>
      <c r="E40" s="36" t="s">
        <v>174</v>
      </c>
      <c r="F40" s="66">
        <f>754.7-67.4-17.3</f>
        <v>670.00000000000011</v>
      </c>
      <c r="G40" s="9"/>
    </row>
    <row r="41" spans="1:7" ht="12.75" customHeight="1">
      <c r="A41" s="29">
        <v>33</v>
      </c>
      <c r="B41" s="30">
        <v>111</v>
      </c>
      <c r="C41" s="31"/>
      <c r="D41" s="31"/>
      <c r="E41" s="28" t="s">
        <v>6</v>
      </c>
      <c r="F41" s="33">
        <f t="shared" ref="F41:G43" si="2">F42</f>
        <v>300</v>
      </c>
      <c r="G41" s="8">
        <f t="shared" si="2"/>
        <v>250</v>
      </c>
    </row>
    <row r="42" spans="1:7" ht="12.75" customHeight="1">
      <c r="A42" s="29">
        <v>34</v>
      </c>
      <c r="B42" s="30">
        <v>111</v>
      </c>
      <c r="C42" s="31" t="s">
        <v>103</v>
      </c>
      <c r="D42" s="31"/>
      <c r="E42" s="28" t="s">
        <v>54</v>
      </c>
      <c r="F42" s="33">
        <f t="shared" si="2"/>
        <v>300</v>
      </c>
      <c r="G42" s="8">
        <f t="shared" si="2"/>
        <v>250</v>
      </c>
    </row>
    <row r="43" spans="1:7" ht="12.75" customHeight="1">
      <c r="A43" s="29">
        <v>35</v>
      </c>
      <c r="B43" s="30">
        <v>111</v>
      </c>
      <c r="C43" s="31" t="s">
        <v>119</v>
      </c>
      <c r="D43" s="31"/>
      <c r="E43" s="28" t="s">
        <v>7</v>
      </c>
      <c r="F43" s="33">
        <f t="shared" si="2"/>
        <v>300</v>
      </c>
      <c r="G43" s="8">
        <f t="shared" si="2"/>
        <v>250</v>
      </c>
    </row>
    <row r="44" spans="1:7" ht="18.75" customHeight="1">
      <c r="A44" s="29">
        <v>36</v>
      </c>
      <c r="B44" s="34">
        <v>111</v>
      </c>
      <c r="C44" s="35" t="s">
        <v>119</v>
      </c>
      <c r="D44" s="35" t="s">
        <v>46</v>
      </c>
      <c r="E44" s="36" t="s">
        <v>47</v>
      </c>
      <c r="F44" s="37">
        <v>300</v>
      </c>
      <c r="G44" s="9">
        <v>250</v>
      </c>
    </row>
    <row r="45" spans="1:7" ht="20.25" customHeight="1">
      <c r="A45" s="29">
        <v>37</v>
      </c>
      <c r="B45" s="30">
        <v>113</v>
      </c>
      <c r="C45" s="31"/>
      <c r="D45" s="31"/>
      <c r="E45" s="28" t="s">
        <v>24</v>
      </c>
      <c r="F45" s="33">
        <f>SUM(F46+F63+F67+F71)</f>
        <v>26528.05</v>
      </c>
      <c r="G45" s="8" t="e">
        <f>#REF!+#REF!+#REF!+#REF!+#REF!+#REF!+#REF!+#REF!+#REF!+#REF!</f>
        <v>#REF!</v>
      </c>
    </row>
    <row r="46" spans="1:7" ht="38.25" customHeight="1">
      <c r="A46" s="29">
        <v>38</v>
      </c>
      <c r="B46" s="30">
        <v>113</v>
      </c>
      <c r="C46" s="31" t="s">
        <v>108</v>
      </c>
      <c r="D46" s="35"/>
      <c r="E46" s="28" t="s">
        <v>319</v>
      </c>
      <c r="F46" s="33">
        <f>SUM(F47+F51+F53+F55+F61)</f>
        <v>25748.69</v>
      </c>
      <c r="G46" s="8"/>
    </row>
    <row r="47" spans="1:7" ht="26.25" customHeight="1">
      <c r="A47" s="29">
        <v>39</v>
      </c>
      <c r="B47" s="30">
        <v>113</v>
      </c>
      <c r="C47" s="31" t="s">
        <v>113</v>
      </c>
      <c r="D47" s="31"/>
      <c r="E47" s="45" t="s">
        <v>60</v>
      </c>
      <c r="F47" s="33">
        <f>SUM(F48:F50)</f>
        <v>24687.989999999998</v>
      </c>
      <c r="G47" s="8"/>
    </row>
    <row r="48" spans="1:7" s="2" customFormat="1" ht="21" customHeight="1">
      <c r="A48" s="29">
        <v>40</v>
      </c>
      <c r="B48" s="34">
        <v>113</v>
      </c>
      <c r="C48" s="35" t="s">
        <v>113</v>
      </c>
      <c r="D48" s="35" t="s">
        <v>39</v>
      </c>
      <c r="E48" s="46" t="s">
        <v>61</v>
      </c>
      <c r="F48" s="37">
        <f>6829.4+404.5+252.8+478.8+1210.1+452.4+2770.4+5746.6</f>
        <v>18145</v>
      </c>
      <c r="G48" s="10"/>
    </row>
    <row r="49" spans="1:7" s="2" customFormat="1" ht="32.25" customHeight="1">
      <c r="A49" s="29">
        <v>41</v>
      </c>
      <c r="B49" s="34">
        <v>113</v>
      </c>
      <c r="C49" s="35" t="s">
        <v>113</v>
      </c>
      <c r="D49" s="35" t="s">
        <v>57</v>
      </c>
      <c r="E49" s="36" t="s">
        <v>173</v>
      </c>
      <c r="F49" s="66">
        <f>1707.3+2032.1+10.3+996.9+70+398.24+621.9+26.75+287.4+44.1+186.5+38.1+35+38.4</f>
        <v>6492.9899999999989</v>
      </c>
      <c r="G49" s="10"/>
    </row>
    <row r="50" spans="1:7" s="2" customFormat="1" ht="21" customHeight="1">
      <c r="A50" s="29">
        <v>42</v>
      </c>
      <c r="B50" s="34">
        <v>113</v>
      </c>
      <c r="C50" s="35" t="s">
        <v>113</v>
      </c>
      <c r="D50" s="35" t="s">
        <v>170</v>
      </c>
      <c r="E50" s="36" t="s">
        <v>171</v>
      </c>
      <c r="F50" s="37">
        <v>50</v>
      </c>
      <c r="G50" s="10"/>
    </row>
    <row r="51" spans="1:7" ht="32.25" customHeight="1">
      <c r="A51" s="29">
        <v>43</v>
      </c>
      <c r="B51" s="30">
        <v>113</v>
      </c>
      <c r="C51" s="31" t="s">
        <v>270</v>
      </c>
      <c r="D51" s="31"/>
      <c r="E51" s="45" t="s">
        <v>188</v>
      </c>
      <c r="F51" s="33">
        <f>SUM(F52)</f>
        <v>860.3</v>
      </c>
      <c r="G51" s="8"/>
    </row>
    <row r="52" spans="1:7" ht="28.5" customHeight="1">
      <c r="A52" s="29">
        <v>44</v>
      </c>
      <c r="B52" s="34">
        <v>113</v>
      </c>
      <c r="C52" s="35" t="s">
        <v>270</v>
      </c>
      <c r="D52" s="35" t="s">
        <v>57</v>
      </c>
      <c r="E52" s="36" t="s">
        <v>173</v>
      </c>
      <c r="F52" s="37">
        <v>860.3</v>
      </c>
      <c r="G52" s="8"/>
    </row>
    <row r="53" spans="1:7" ht="32.25" customHeight="1">
      <c r="A53" s="29">
        <v>45</v>
      </c>
      <c r="B53" s="30">
        <v>113</v>
      </c>
      <c r="C53" s="31" t="s">
        <v>271</v>
      </c>
      <c r="D53" s="31"/>
      <c r="E53" s="45" t="s">
        <v>62</v>
      </c>
      <c r="F53" s="33">
        <f>F54</f>
        <v>35</v>
      </c>
      <c r="G53" s="8"/>
    </row>
    <row r="54" spans="1:7" s="2" customFormat="1" ht="28.5" customHeight="1">
      <c r="A54" s="29">
        <v>46</v>
      </c>
      <c r="B54" s="34">
        <v>113</v>
      </c>
      <c r="C54" s="35" t="s">
        <v>271</v>
      </c>
      <c r="D54" s="35" t="s">
        <v>57</v>
      </c>
      <c r="E54" s="36" t="s">
        <v>173</v>
      </c>
      <c r="F54" s="66">
        <f>50-15</f>
        <v>35</v>
      </c>
      <c r="G54" s="10"/>
    </row>
    <row r="55" spans="1:7" s="2" customFormat="1" ht="43.5" customHeight="1">
      <c r="A55" s="29">
        <v>47</v>
      </c>
      <c r="B55" s="30">
        <v>113</v>
      </c>
      <c r="C55" s="31" t="s">
        <v>191</v>
      </c>
      <c r="D55" s="35"/>
      <c r="E55" s="45" t="s">
        <v>63</v>
      </c>
      <c r="F55" s="33">
        <f>F56+F58</f>
        <v>115.39999999999999</v>
      </c>
      <c r="G55" s="10"/>
    </row>
    <row r="56" spans="1:7" s="2" customFormat="1" ht="68.25" customHeight="1">
      <c r="A56" s="29">
        <v>48</v>
      </c>
      <c r="B56" s="30">
        <v>113</v>
      </c>
      <c r="C56" s="31" t="s">
        <v>114</v>
      </c>
      <c r="D56" s="35"/>
      <c r="E56" s="45" t="s">
        <v>64</v>
      </c>
      <c r="F56" s="33">
        <f>F57</f>
        <v>0.2</v>
      </c>
      <c r="G56" s="10"/>
    </row>
    <row r="57" spans="1:7" s="2" customFormat="1" ht="30.75" customHeight="1">
      <c r="A57" s="29">
        <v>49</v>
      </c>
      <c r="B57" s="34">
        <v>113</v>
      </c>
      <c r="C57" s="35" t="s">
        <v>114</v>
      </c>
      <c r="D57" s="35" t="s">
        <v>57</v>
      </c>
      <c r="E57" s="36" t="s">
        <v>173</v>
      </c>
      <c r="F57" s="37">
        <v>0.2</v>
      </c>
      <c r="G57" s="10"/>
    </row>
    <row r="58" spans="1:7" s="2" customFormat="1" ht="32.25" customHeight="1">
      <c r="A58" s="29">
        <v>50</v>
      </c>
      <c r="B58" s="30">
        <v>113</v>
      </c>
      <c r="C58" s="31" t="s">
        <v>115</v>
      </c>
      <c r="D58" s="35"/>
      <c r="E58" s="45" t="s">
        <v>65</v>
      </c>
      <c r="F58" s="33">
        <f>F59+F60</f>
        <v>115.19999999999999</v>
      </c>
      <c r="G58" s="10"/>
    </row>
    <row r="59" spans="1:7" s="2" customFormat="1" ht="28.5" customHeight="1">
      <c r="A59" s="29">
        <v>51</v>
      </c>
      <c r="B59" s="34">
        <v>113</v>
      </c>
      <c r="C59" s="35" t="s">
        <v>115</v>
      </c>
      <c r="D59" s="35" t="s">
        <v>45</v>
      </c>
      <c r="E59" s="36" t="s">
        <v>174</v>
      </c>
      <c r="F59" s="37">
        <v>78.3</v>
      </c>
      <c r="G59" s="10"/>
    </row>
    <row r="60" spans="1:7" s="2" customFormat="1" ht="34.5" customHeight="1">
      <c r="A60" s="29">
        <v>52</v>
      </c>
      <c r="B60" s="34">
        <v>113</v>
      </c>
      <c r="C60" s="35" t="s">
        <v>115</v>
      </c>
      <c r="D60" s="35" t="s">
        <v>57</v>
      </c>
      <c r="E60" s="36" t="s">
        <v>173</v>
      </c>
      <c r="F60" s="37">
        <v>36.9</v>
      </c>
      <c r="G60" s="10"/>
    </row>
    <row r="61" spans="1:7" s="2" customFormat="1" ht="27.75" customHeight="1">
      <c r="A61" s="29">
        <v>53</v>
      </c>
      <c r="B61" s="30">
        <v>113</v>
      </c>
      <c r="C61" s="31" t="s">
        <v>116</v>
      </c>
      <c r="D61" s="35"/>
      <c r="E61" s="45" t="s">
        <v>66</v>
      </c>
      <c r="F61" s="33">
        <f>F62</f>
        <v>50</v>
      </c>
      <c r="G61" s="10"/>
    </row>
    <row r="62" spans="1:7" s="3" customFormat="1" ht="34.5" customHeight="1">
      <c r="A62" s="29">
        <v>54</v>
      </c>
      <c r="B62" s="34">
        <v>113</v>
      </c>
      <c r="C62" s="35" t="s">
        <v>116</v>
      </c>
      <c r="D62" s="35" t="s">
        <v>57</v>
      </c>
      <c r="E62" s="36" t="s">
        <v>173</v>
      </c>
      <c r="F62" s="37">
        <v>50</v>
      </c>
      <c r="G62" s="8"/>
    </row>
    <row r="63" spans="1:7" s="3" customFormat="1" ht="39" customHeight="1">
      <c r="A63" s="29">
        <v>55</v>
      </c>
      <c r="B63" s="30">
        <v>113</v>
      </c>
      <c r="C63" s="31" t="s">
        <v>165</v>
      </c>
      <c r="D63" s="35"/>
      <c r="E63" s="28" t="s">
        <v>347</v>
      </c>
      <c r="F63" s="33">
        <f>SUM(F64)</f>
        <v>8</v>
      </c>
      <c r="G63" s="8"/>
    </row>
    <row r="64" spans="1:7" s="3" customFormat="1" ht="39.75" customHeight="1">
      <c r="A64" s="29">
        <v>56</v>
      </c>
      <c r="B64" s="30">
        <v>113</v>
      </c>
      <c r="C64" s="31" t="s">
        <v>106</v>
      </c>
      <c r="D64" s="35"/>
      <c r="E64" s="44" t="s">
        <v>415</v>
      </c>
      <c r="F64" s="33">
        <f>SUM(F65)</f>
        <v>8</v>
      </c>
      <c r="G64" s="8"/>
    </row>
    <row r="65" spans="1:9" s="3" customFormat="1" ht="34.5" customHeight="1">
      <c r="A65" s="29">
        <v>57</v>
      </c>
      <c r="B65" s="30">
        <v>113</v>
      </c>
      <c r="C65" s="31" t="s">
        <v>105</v>
      </c>
      <c r="D65" s="35"/>
      <c r="E65" s="28" t="s">
        <v>56</v>
      </c>
      <c r="F65" s="33">
        <f>SUM(F66)</f>
        <v>8</v>
      </c>
      <c r="G65" s="8"/>
    </row>
    <row r="66" spans="1:9" s="3" customFormat="1" ht="30.75" customHeight="1">
      <c r="A66" s="29">
        <v>58</v>
      </c>
      <c r="B66" s="34">
        <v>113</v>
      </c>
      <c r="C66" s="35" t="s">
        <v>105</v>
      </c>
      <c r="D66" s="35" t="s">
        <v>57</v>
      </c>
      <c r="E66" s="36" t="s">
        <v>173</v>
      </c>
      <c r="F66" s="37">
        <v>8</v>
      </c>
      <c r="G66" s="8"/>
    </row>
    <row r="67" spans="1:9" s="2" customFormat="1" ht="40.5" customHeight="1">
      <c r="A67" s="29">
        <v>59</v>
      </c>
      <c r="B67" s="30">
        <v>113</v>
      </c>
      <c r="C67" s="31" t="s">
        <v>117</v>
      </c>
      <c r="D67" s="31"/>
      <c r="E67" s="45" t="s">
        <v>349</v>
      </c>
      <c r="F67" s="33">
        <f>SUM(F68)</f>
        <v>445.66</v>
      </c>
      <c r="G67" s="10"/>
    </row>
    <row r="68" spans="1:9" s="2" customFormat="1" ht="54.75" customHeight="1">
      <c r="A68" s="29">
        <v>60</v>
      </c>
      <c r="B68" s="30">
        <v>113</v>
      </c>
      <c r="C68" s="31" t="s">
        <v>118</v>
      </c>
      <c r="D68" s="31"/>
      <c r="E68" s="45" t="s">
        <v>274</v>
      </c>
      <c r="F68" s="33">
        <f>SUM(F69:F70)</f>
        <v>445.66</v>
      </c>
      <c r="G68" s="10"/>
    </row>
    <row r="69" spans="1:9" s="2" customFormat="1" ht="24.75" customHeight="1">
      <c r="A69" s="29">
        <v>61</v>
      </c>
      <c r="B69" s="34">
        <v>113</v>
      </c>
      <c r="C69" s="35" t="s">
        <v>118</v>
      </c>
      <c r="D69" s="35" t="s">
        <v>45</v>
      </c>
      <c r="E69" s="36" t="s">
        <v>174</v>
      </c>
      <c r="F69" s="66">
        <f>111.7+11-43.4-0.8-9</f>
        <v>69.500000000000014</v>
      </c>
      <c r="G69" s="10"/>
    </row>
    <row r="70" spans="1:9" s="2" customFormat="1" ht="29.25" customHeight="1">
      <c r="A70" s="29">
        <v>62</v>
      </c>
      <c r="B70" s="34">
        <v>113</v>
      </c>
      <c r="C70" s="35" t="s">
        <v>118</v>
      </c>
      <c r="D70" s="35" t="s">
        <v>57</v>
      </c>
      <c r="E70" s="36" t="s">
        <v>173</v>
      </c>
      <c r="F70" s="66">
        <f>292.8+65+20.6-2.24</f>
        <v>376.16</v>
      </c>
      <c r="G70" s="10"/>
    </row>
    <row r="71" spans="1:9" s="2" customFormat="1" ht="18.75" customHeight="1">
      <c r="A71" s="29">
        <v>63</v>
      </c>
      <c r="B71" s="30">
        <v>113</v>
      </c>
      <c r="C71" s="31" t="s">
        <v>103</v>
      </c>
      <c r="D71" s="35"/>
      <c r="E71" s="28" t="s">
        <v>54</v>
      </c>
      <c r="F71" s="33">
        <f>SUM(F72+F74+F76+F78+F80)</f>
        <v>325.7</v>
      </c>
      <c r="G71" s="10"/>
    </row>
    <row r="72" spans="1:9" s="2" customFormat="1" ht="30" customHeight="1">
      <c r="A72" s="29">
        <v>64</v>
      </c>
      <c r="B72" s="30">
        <v>113</v>
      </c>
      <c r="C72" s="31" t="s">
        <v>102</v>
      </c>
      <c r="D72" s="31"/>
      <c r="E72" s="28" t="s">
        <v>55</v>
      </c>
      <c r="F72" s="33">
        <f>SUM(F73)</f>
        <v>6</v>
      </c>
      <c r="G72" s="10"/>
    </row>
    <row r="73" spans="1:9" s="2" customFormat="1" ht="28.5" customHeight="1">
      <c r="A73" s="29">
        <v>65</v>
      </c>
      <c r="B73" s="34">
        <v>113</v>
      </c>
      <c r="C73" s="35" t="s">
        <v>102</v>
      </c>
      <c r="D73" s="35" t="s">
        <v>45</v>
      </c>
      <c r="E73" s="36" t="s">
        <v>174</v>
      </c>
      <c r="F73" s="66">
        <f>12-6</f>
        <v>6</v>
      </c>
      <c r="G73" s="10"/>
      <c r="H73" s="71"/>
    </row>
    <row r="74" spans="1:9" s="2" customFormat="1" ht="28.5" customHeight="1">
      <c r="A74" s="29">
        <v>66</v>
      </c>
      <c r="B74" s="30">
        <v>113</v>
      </c>
      <c r="C74" s="31" t="s">
        <v>104</v>
      </c>
      <c r="D74" s="31"/>
      <c r="E74" s="28" t="s">
        <v>58</v>
      </c>
      <c r="F74" s="33">
        <f>SUM(F75)</f>
        <v>2.1</v>
      </c>
      <c r="G74" s="10"/>
      <c r="H74" s="71"/>
    </row>
    <row r="75" spans="1:9" s="2" customFormat="1" ht="28.5" customHeight="1">
      <c r="A75" s="29">
        <v>67</v>
      </c>
      <c r="B75" s="34">
        <v>113</v>
      </c>
      <c r="C75" s="35" t="s">
        <v>104</v>
      </c>
      <c r="D75" s="35" t="s">
        <v>57</v>
      </c>
      <c r="E75" s="36" t="s">
        <v>173</v>
      </c>
      <c r="F75" s="37">
        <v>2.1</v>
      </c>
      <c r="G75" s="10"/>
      <c r="H75" s="71"/>
    </row>
    <row r="76" spans="1:9" s="2" customFormat="1" ht="28.5" customHeight="1">
      <c r="A76" s="29">
        <v>68</v>
      </c>
      <c r="B76" s="30">
        <v>113</v>
      </c>
      <c r="C76" s="31" t="s">
        <v>402</v>
      </c>
      <c r="D76" s="31"/>
      <c r="E76" s="28" t="s">
        <v>400</v>
      </c>
      <c r="F76" s="33">
        <f>SUM(F77)</f>
        <v>130.5</v>
      </c>
      <c r="G76" s="10"/>
      <c r="H76" s="71"/>
    </row>
    <row r="77" spans="1:9" s="2" customFormat="1" ht="22.5" customHeight="1">
      <c r="A77" s="29">
        <v>69</v>
      </c>
      <c r="B77" s="34">
        <v>113</v>
      </c>
      <c r="C77" s="35" t="s">
        <v>402</v>
      </c>
      <c r="D77" s="35" t="s">
        <v>403</v>
      </c>
      <c r="E77" s="36" t="s">
        <v>401</v>
      </c>
      <c r="F77" s="66">
        <f>50+7.6+22.9+50</f>
        <v>130.5</v>
      </c>
      <c r="G77" s="10"/>
      <c r="H77" s="71"/>
    </row>
    <row r="78" spans="1:9" s="2" customFormat="1" ht="44.25" customHeight="1">
      <c r="A78" s="29">
        <v>70</v>
      </c>
      <c r="B78" s="30">
        <v>113</v>
      </c>
      <c r="C78" s="31" t="s">
        <v>329</v>
      </c>
      <c r="D78" s="31"/>
      <c r="E78" s="28" t="s">
        <v>328</v>
      </c>
      <c r="F78" s="70">
        <f>SUM(F79)</f>
        <v>87.1</v>
      </c>
      <c r="G78" s="19"/>
      <c r="H78" s="20"/>
      <c r="I78" s="20"/>
    </row>
    <row r="79" spans="1:9" s="2" customFormat="1" ht="29.25" customHeight="1">
      <c r="A79" s="29">
        <v>71</v>
      </c>
      <c r="B79" s="34">
        <v>113</v>
      </c>
      <c r="C79" s="35" t="s">
        <v>329</v>
      </c>
      <c r="D79" s="35" t="s">
        <v>57</v>
      </c>
      <c r="E79" s="36" t="s">
        <v>173</v>
      </c>
      <c r="F79" s="48">
        <v>87.1</v>
      </c>
      <c r="G79" s="19"/>
      <c r="H79" s="20"/>
      <c r="I79" s="20"/>
    </row>
    <row r="80" spans="1:9" s="2" customFormat="1" ht="46.5" customHeight="1">
      <c r="A80" s="29">
        <v>72</v>
      </c>
      <c r="B80" s="59">
        <v>113</v>
      </c>
      <c r="C80" s="60" t="s">
        <v>417</v>
      </c>
      <c r="D80" s="60"/>
      <c r="E80" s="61" t="s">
        <v>418</v>
      </c>
      <c r="F80" s="70">
        <f>SUM(F81)</f>
        <v>100</v>
      </c>
      <c r="G80" s="19"/>
      <c r="H80" s="20"/>
      <c r="I80" s="20"/>
    </row>
    <row r="81" spans="1:9" s="2" customFormat="1" ht="29.25" customHeight="1">
      <c r="A81" s="29">
        <v>73</v>
      </c>
      <c r="B81" s="34">
        <v>113</v>
      </c>
      <c r="C81" s="35" t="s">
        <v>417</v>
      </c>
      <c r="D81" s="35" t="s">
        <v>170</v>
      </c>
      <c r="E81" s="36" t="s">
        <v>171</v>
      </c>
      <c r="F81" s="48">
        <v>100</v>
      </c>
      <c r="G81" s="19"/>
      <c r="H81" s="20"/>
      <c r="I81" s="20"/>
    </row>
    <row r="82" spans="1:9" ht="15.75" customHeight="1">
      <c r="A82" s="29">
        <v>74</v>
      </c>
      <c r="B82" s="30">
        <v>200</v>
      </c>
      <c r="C82" s="31"/>
      <c r="D82" s="31"/>
      <c r="E82" s="32" t="s">
        <v>8</v>
      </c>
      <c r="F82" s="33">
        <f t="shared" ref="F82:G84" si="3">F83</f>
        <v>305.601</v>
      </c>
      <c r="G82" s="8">
        <f t="shared" si="3"/>
        <v>1189</v>
      </c>
    </row>
    <row r="83" spans="1:9" ht="12.75" customHeight="1">
      <c r="A83" s="29">
        <v>75</v>
      </c>
      <c r="B83" s="30">
        <v>203</v>
      </c>
      <c r="C83" s="31"/>
      <c r="D83" s="31"/>
      <c r="E83" s="28" t="s">
        <v>9</v>
      </c>
      <c r="F83" s="33">
        <f t="shared" si="3"/>
        <v>305.601</v>
      </c>
      <c r="G83" s="8">
        <f t="shared" si="3"/>
        <v>1189</v>
      </c>
    </row>
    <row r="84" spans="1:9" ht="12.75" customHeight="1">
      <c r="A84" s="29">
        <v>76</v>
      </c>
      <c r="B84" s="30">
        <v>203</v>
      </c>
      <c r="C84" s="31" t="s">
        <v>103</v>
      </c>
      <c r="D84" s="31"/>
      <c r="E84" s="28" t="s">
        <v>54</v>
      </c>
      <c r="F84" s="33">
        <f t="shared" si="3"/>
        <v>305.601</v>
      </c>
      <c r="G84" s="8">
        <f t="shared" si="3"/>
        <v>1189</v>
      </c>
    </row>
    <row r="85" spans="1:9" ht="25.5" customHeight="1">
      <c r="A85" s="29">
        <v>77</v>
      </c>
      <c r="B85" s="30">
        <v>203</v>
      </c>
      <c r="C85" s="31" t="s">
        <v>158</v>
      </c>
      <c r="D85" s="31"/>
      <c r="E85" s="28" t="s">
        <v>38</v>
      </c>
      <c r="F85" s="33">
        <f>F86+F87</f>
        <v>305.601</v>
      </c>
      <c r="G85" s="11">
        <f>G86</f>
        <v>1189</v>
      </c>
    </row>
    <row r="86" spans="1:9" ht="30.75" customHeight="1">
      <c r="A86" s="29">
        <v>78</v>
      </c>
      <c r="B86" s="34">
        <v>203</v>
      </c>
      <c r="C86" s="35" t="s">
        <v>158</v>
      </c>
      <c r="D86" s="35" t="s">
        <v>45</v>
      </c>
      <c r="E86" s="36" t="s">
        <v>174</v>
      </c>
      <c r="F86" s="66">
        <f>245.5-0.03-0.009+0.04+0.04-0.04</f>
        <v>245.501</v>
      </c>
      <c r="G86" s="9">
        <v>1189</v>
      </c>
    </row>
    <row r="87" spans="1:9" ht="29.25" customHeight="1">
      <c r="A87" s="29">
        <v>79</v>
      </c>
      <c r="B87" s="34">
        <v>203</v>
      </c>
      <c r="C87" s="35" t="s">
        <v>158</v>
      </c>
      <c r="D87" s="35" t="s">
        <v>57</v>
      </c>
      <c r="E87" s="36" t="s">
        <v>173</v>
      </c>
      <c r="F87" s="37">
        <v>60.1</v>
      </c>
      <c r="G87" s="9"/>
    </row>
    <row r="88" spans="1:9" ht="31.5" customHeight="1">
      <c r="A88" s="29">
        <v>80</v>
      </c>
      <c r="B88" s="30">
        <v>300</v>
      </c>
      <c r="C88" s="31"/>
      <c r="D88" s="31"/>
      <c r="E88" s="32" t="s">
        <v>10</v>
      </c>
      <c r="F88" s="33">
        <f>SUM(F89+F99)</f>
        <v>11670.783000000003</v>
      </c>
      <c r="G88" s="8" t="e">
        <f>G89+#REF!+#REF!</f>
        <v>#REF!</v>
      </c>
    </row>
    <row r="89" spans="1:9" ht="22.5" customHeight="1">
      <c r="A89" s="29">
        <v>81</v>
      </c>
      <c r="B89" s="30">
        <v>309</v>
      </c>
      <c r="C89" s="31"/>
      <c r="D89" s="31"/>
      <c r="E89" s="28" t="s">
        <v>350</v>
      </c>
      <c r="F89" s="33">
        <f>SUM(F90+F95)</f>
        <v>261</v>
      </c>
      <c r="G89" s="8" t="e">
        <f>G90+#REF!</f>
        <v>#REF!</v>
      </c>
    </row>
    <row r="90" spans="1:9" ht="40.5" customHeight="1">
      <c r="A90" s="29">
        <v>82</v>
      </c>
      <c r="B90" s="30">
        <v>309</v>
      </c>
      <c r="C90" s="31" t="s">
        <v>120</v>
      </c>
      <c r="D90" s="31"/>
      <c r="E90" s="28" t="s">
        <v>293</v>
      </c>
      <c r="F90" s="33">
        <f>SUM(F91+F93)</f>
        <v>261</v>
      </c>
      <c r="G90" s="8">
        <f>G91</f>
        <v>477.6</v>
      </c>
    </row>
    <row r="91" spans="1:9" ht="27" customHeight="1">
      <c r="A91" s="29">
        <v>83</v>
      </c>
      <c r="B91" s="30">
        <v>309</v>
      </c>
      <c r="C91" s="31" t="s">
        <v>121</v>
      </c>
      <c r="D91" s="31"/>
      <c r="E91" s="28" t="s">
        <v>95</v>
      </c>
      <c r="F91" s="33">
        <v>261</v>
      </c>
      <c r="G91" s="8">
        <f>G92</f>
        <v>477.6</v>
      </c>
    </row>
    <row r="92" spans="1:9" ht="27" customHeight="1">
      <c r="A92" s="29">
        <v>84</v>
      </c>
      <c r="B92" s="34">
        <v>309</v>
      </c>
      <c r="C92" s="35" t="s">
        <v>121</v>
      </c>
      <c r="D92" s="35" t="s">
        <v>57</v>
      </c>
      <c r="E92" s="36" t="s">
        <v>173</v>
      </c>
      <c r="F92" s="37">
        <v>261</v>
      </c>
      <c r="G92" s="9">
        <v>477.6</v>
      </c>
    </row>
    <row r="93" spans="1:9" ht="31.5" customHeight="1">
      <c r="A93" s="29">
        <v>85</v>
      </c>
      <c r="B93" s="30">
        <v>309</v>
      </c>
      <c r="C93" s="31" t="s">
        <v>351</v>
      </c>
      <c r="D93" s="31"/>
      <c r="E93" s="28" t="s">
        <v>352</v>
      </c>
      <c r="F93" s="33">
        <f>SUM(F94)</f>
        <v>0</v>
      </c>
      <c r="G93" s="9"/>
    </row>
    <row r="94" spans="1:9" ht="27" customHeight="1">
      <c r="A94" s="29">
        <v>86</v>
      </c>
      <c r="B94" s="34">
        <v>309</v>
      </c>
      <c r="C94" s="35" t="s">
        <v>351</v>
      </c>
      <c r="D94" s="35" t="s">
        <v>57</v>
      </c>
      <c r="E94" s="36" t="s">
        <v>173</v>
      </c>
      <c r="F94" s="37">
        <v>0</v>
      </c>
      <c r="G94" s="9"/>
    </row>
    <row r="95" spans="1:9" ht="38.25" customHeight="1">
      <c r="A95" s="29">
        <v>87</v>
      </c>
      <c r="B95" s="30">
        <v>309</v>
      </c>
      <c r="C95" s="31" t="s">
        <v>108</v>
      </c>
      <c r="D95" s="35"/>
      <c r="E95" s="28" t="s">
        <v>324</v>
      </c>
      <c r="F95" s="33">
        <f>SUM(F96)</f>
        <v>0</v>
      </c>
      <c r="G95" s="9"/>
    </row>
    <row r="96" spans="1:9" ht="39" customHeight="1">
      <c r="A96" s="29">
        <v>88</v>
      </c>
      <c r="B96" s="30">
        <v>309</v>
      </c>
      <c r="C96" s="31" t="s">
        <v>122</v>
      </c>
      <c r="D96" s="35"/>
      <c r="E96" s="28" t="s">
        <v>67</v>
      </c>
      <c r="F96" s="33">
        <f>SUM(F97:F98)</f>
        <v>0</v>
      </c>
      <c r="G96" s="9"/>
    </row>
    <row r="97" spans="1:8" ht="25.5" customHeight="1">
      <c r="A97" s="29">
        <v>89</v>
      </c>
      <c r="B97" s="34">
        <v>309</v>
      </c>
      <c r="C97" s="35" t="s">
        <v>122</v>
      </c>
      <c r="D97" s="35" t="s">
        <v>39</v>
      </c>
      <c r="E97" s="36" t="s">
        <v>40</v>
      </c>
      <c r="F97" s="37">
        <f>3452-3452</f>
        <v>0</v>
      </c>
      <c r="G97" s="9"/>
    </row>
    <row r="98" spans="1:8" ht="30" customHeight="1">
      <c r="A98" s="29">
        <v>90</v>
      </c>
      <c r="B98" s="34">
        <v>309</v>
      </c>
      <c r="C98" s="35" t="s">
        <v>122</v>
      </c>
      <c r="D98" s="35" t="s">
        <v>57</v>
      </c>
      <c r="E98" s="36" t="s">
        <v>173</v>
      </c>
      <c r="F98" s="37">
        <f>850-850</f>
        <v>0</v>
      </c>
      <c r="G98" s="9"/>
    </row>
    <row r="99" spans="1:8" ht="38.25" customHeight="1">
      <c r="A99" s="29">
        <v>91</v>
      </c>
      <c r="B99" s="30">
        <v>310</v>
      </c>
      <c r="C99" s="31"/>
      <c r="D99" s="31"/>
      <c r="E99" s="28" t="s">
        <v>353</v>
      </c>
      <c r="F99" s="33">
        <f>SUM(F100+F105)</f>
        <v>11409.783000000003</v>
      </c>
      <c r="G99" s="9"/>
    </row>
    <row r="100" spans="1:8" ht="42" customHeight="1">
      <c r="A100" s="29">
        <v>92</v>
      </c>
      <c r="B100" s="30">
        <v>310</v>
      </c>
      <c r="C100" s="31" t="s">
        <v>108</v>
      </c>
      <c r="D100" s="35"/>
      <c r="E100" s="28" t="s">
        <v>324</v>
      </c>
      <c r="F100" s="33">
        <f>SUM(F101)</f>
        <v>5398.2000000000007</v>
      </c>
      <c r="G100" s="9"/>
    </row>
    <row r="101" spans="1:8" ht="38.25" customHeight="1">
      <c r="A101" s="29">
        <v>93</v>
      </c>
      <c r="B101" s="30">
        <v>310</v>
      </c>
      <c r="C101" s="31" t="s">
        <v>122</v>
      </c>
      <c r="D101" s="35"/>
      <c r="E101" s="28" t="s">
        <v>67</v>
      </c>
      <c r="F101" s="33">
        <f>SUM(F102:F104)</f>
        <v>5398.2000000000007</v>
      </c>
      <c r="G101" s="9"/>
    </row>
    <row r="102" spans="1:8" ht="28.5" customHeight="1">
      <c r="A102" s="29">
        <v>94</v>
      </c>
      <c r="B102" s="34">
        <v>310</v>
      </c>
      <c r="C102" s="35" t="s">
        <v>122</v>
      </c>
      <c r="D102" s="35" t="s">
        <v>39</v>
      </c>
      <c r="E102" s="36" t="s">
        <v>40</v>
      </c>
      <c r="F102" s="37">
        <f>3452+65.3+1030.9</f>
        <v>4548.2000000000007</v>
      </c>
      <c r="G102" s="9"/>
    </row>
    <row r="103" spans="1:8" ht="32.25" customHeight="1">
      <c r="A103" s="29">
        <v>95</v>
      </c>
      <c r="B103" s="34">
        <v>310</v>
      </c>
      <c r="C103" s="35" t="s">
        <v>122</v>
      </c>
      <c r="D103" s="35" t="s">
        <v>57</v>
      </c>
      <c r="E103" s="36" t="s">
        <v>173</v>
      </c>
      <c r="F103" s="37">
        <v>848.2</v>
      </c>
      <c r="G103" s="9"/>
    </row>
    <row r="104" spans="1:8" ht="20.25" customHeight="1">
      <c r="A104" s="29">
        <v>96</v>
      </c>
      <c r="B104" s="34">
        <v>310</v>
      </c>
      <c r="C104" s="35" t="s">
        <v>122</v>
      </c>
      <c r="D104" s="35" t="s">
        <v>170</v>
      </c>
      <c r="E104" s="36" t="s">
        <v>171</v>
      </c>
      <c r="F104" s="37">
        <v>1.8</v>
      </c>
      <c r="G104" s="9"/>
    </row>
    <row r="105" spans="1:8" ht="42.75" customHeight="1">
      <c r="A105" s="29">
        <v>97</v>
      </c>
      <c r="B105" s="30">
        <v>310</v>
      </c>
      <c r="C105" s="31" t="s">
        <v>123</v>
      </c>
      <c r="D105" s="31"/>
      <c r="E105" s="28" t="s">
        <v>325</v>
      </c>
      <c r="F105" s="33">
        <f>SUM(F106)</f>
        <v>6011.5830000000014</v>
      </c>
      <c r="G105" s="9"/>
    </row>
    <row r="106" spans="1:8" ht="33.75" customHeight="1">
      <c r="A106" s="29">
        <v>98</v>
      </c>
      <c r="B106" s="30">
        <v>310</v>
      </c>
      <c r="C106" s="31" t="s">
        <v>294</v>
      </c>
      <c r="D106" s="31"/>
      <c r="E106" s="51" t="s">
        <v>354</v>
      </c>
      <c r="F106" s="33">
        <f>SUM(F107+F109+F111+F113+F115)</f>
        <v>6011.5830000000014</v>
      </c>
      <c r="G106" s="9"/>
    </row>
    <row r="107" spans="1:8" ht="48" customHeight="1">
      <c r="A107" s="29">
        <v>99</v>
      </c>
      <c r="B107" s="30">
        <v>310</v>
      </c>
      <c r="C107" s="31" t="s">
        <v>124</v>
      </c>
      <c r="D107" s="31"/>
      <c r="E107" s="28" t="s">
        <v>177</v>
      </c>
      <c r="F107" s="33">
        <f>SUM(F108:F108)</f>
        <v>5190.2000000000007</v>
      </c>
      <c r="G107" s="9"/>
    </row>
    <row r="108" spans="1:8" ht="45" customHeight="1">
      <c r="A108" s="29">
        <v>100</v>
      </c>
      <c r="B108" s="34">
        <v>310</v>
      </c>
      <c r="C108" s="35" t="s">
        <v>124</v>
      </c>
      <c r="D108" s="35" t="s">
        <v>192</v>
      </c>
      <c r="E108" s="49" t="s">
        <v>295</v>
      </c>
      <c r="F108" s="66">
        <f>4370+30+734.6+55.6</f>
        <v>5190.2000000000007</v>
      </c>
      <c r="G108" s="9"/>
    </row>
    <row r="109" spans="1:8" ht="29.25" customHeight="1">
      <c r="A109" s="29">
        <v>101</v>
      </c>
      <c r="B109" s="30">
        <v>310</v>
      </c>
      <c r="C109" s="31" t="s">
        <v>275</v>
      </c>
      <c r="D109" s="35"/>
      <c r="E109" s="28" t="s">
        <v>68</v>
      </c>
      <c r="F109" s="33">
        <f>SUM(F110:F110)</f>
        <v>31</v>
      </c>
      <c r="G109" s="9"/>
    </row>
    <row r="110" spans="1:8" ht="47.25" customHeight="1">
      <c r="A110" s="29">
        <v>102</v>
      </c>
      <c r="B110" s="34">
        <v>310</v>
      </c>
      <c r="C110" s="35" t="s">
        <v>275</v>
      </c>
      <c r="D110" s="35" t="s">
        <v>192</v>
      </c>
      <c r="E110" s="49" t="s">
        <v>295</v>
      </c>
      <c r="F110" s="37">
        <v>31</v>
      </c>
      <c r="G110" s="9"/>
    </row>
    <row r="111" spans="1:8" ht="36" customHeight="1">
      <c r="A111" s="29">
        <v>103</v>
      </c>
      <c r="B111" s="30">
        <v>310</v>
      </c>
      <c r="C111" s="31" t="s">
        <v>125</v>
      </c>
      <c r="D111" s="31"/>
      <c r="E111" s="50" t="s">
        <v>298</v>
      </c>
      <c r="F111" s="33">
        <f>SUM(F112)</f>
        <v>361.28300000000002</v>
      </c>
      <c r="G111" s="9"/>
    </row>
    <row r="112" spans="1:8" ht="29.25" customHeight="1">
      <c r="A112" s="29">
        <v>104</v>
      </c>
      <c r="B112" s="34">
        <v>310</v>
      </c>
      <c r="C112" s="35" t="s">
        <v>125</v>
      </c>
      <c r="D112" s="35" t="s">
        <v>57</v>
      </c>
      <c r="E112" s="36" t="s">
        <v>173</v>
      </c>
      <c r="F112" s="66">
        <f>394.6-0.2-33-0.117</f>
        <v>361.28300000000002</v>
      </c>
      <c r="G112" s="9"/>
      <c r="H112" s="67"/>
    </row>
    <row r="113" spans="1:8" ht="40.5" customHeight="1">
      <c r="A113" s="29">
        <v>105</v>
      </c>
      <c r="B113" s="59">
        <v>310</v>
      </c>
      <c r="C113" s="60" t="s">
        <v>296</v>
      </c>
      <c r="D113" s="60"/>
      <c r="E113" s="61" t="s">
        <v>297</v>
      </c>
      <c r="F113" s="62">
        <f>SUM(F114)</f>
        <v>359.1</v>
      </c>
      <c r="G113" s="9"/>
      <c r="H113" s="67"/>
    </row>
    <row r="114" spans="1:8" ht="29.25" customHeight="1">
      <c r="A114" s="29">
        <v>106</v>
      </c>
      <c r="B114" s="63">
        <v>310</v>
      </c>
      <c r="C114" s="64" t="s">
        <v>296</v>
      </c>
      <c r="D114" s="64" t="s">
        <v>57</v>
      </c>
      <c r="E114" s="65" t="s">
        <v>173</v>
      </c>
      <c r="F114" s="66">
        <v>359.1</v>
      </c>
      <c r="G114" s="9"/>
      <c r="H114" s="67"/>
    </row>
    <row r="115" spans="1:8" ht="39.75" customHeight="1">
      <c r="A115" s="29">
        <v>107</v>
      </c>
      <c r="B115" s="30">
        <v>310</v>
      </c>
      <c r="C115" s="31" t="s">
        <v>299</v>
      </c>
      <c r="D115" s="31"/>
      <c r="E115" s="28" t="s">
        <v>364</v>
      </c>
      <c r="F115" s="33">
        <f>SUM(F116)</f>
        <v>70</v>
      </c>
      <c r="G115" s="9"/>
      <c r="H115" s="67"/>
    </row>
    <row r="116" spans="1:8" ht="29.25" customHeight="1">
      <c r="A116" s="29">
        <v>108</v>
      </c>
      <c r="B116" s="34">
        <v>310</v>
      </c>
      <c r="C116" s="35" t="s">
        <v>299</v>
      </c>
      <c r="D116" s="35" t="s">
        <v>57</v>
      </c>
      <c r="E116" s="36" t="s">
        <v>173</v>
      </c>
      <c r="F116" s="37">
        <v>70</v>
      </c>
      <c r="G116" s="9"/>
      <c r="H116" s="67"/>
    </row>
    <row r="117" spans="1:8" ht="21.75" customHeight="1">
      <c r="A117" s="29">
        <v>109</v>
      </c>
      <c r="B117" s="30">
        <v>400</v>
      </c>
      <c r="C117" s="31"/>
      <c r="D117" s="31"/>
      <c r="E117" s="32" t="s">
        <v>11</v>
      </c>
      <c r="F117" s="33">
        <f>SUM(F118+F129+F134+F138+F152+F158)</f>
        <v>127270.04</v>
      </c>
      <c r="G117" s="8"/>
    </row>
    <row r="118" spans="1:8" ht="21.75" customHeight="1">
      <c r="A118" s="29">
        <v>110</v>
      </c>
      <c r="B118" s="30">
        <v>405</v>
      </c>
      <c r="C118" s="31"/>
      <c r="D118" s="31"/>
      <c r="E118" s="28" t="s">
        <v>159</v>
      </c>
      <c r="F118" s="33">
        <f>SUM(F119+F124)</f>
        <v>143.29999999999998</v>
      </c>
      <c r="G118" s="8"/>
    </row>
    <row r="119" spans="1:8" ht="45" customHeight="1">
      <c r="A119" s="29">
        <v>111</v>
      </c>
      <c r="B119" s="30">
        <v>405</v>
      </c>
      <c r="C119" s="40" t="s">
        <v>133</v>
      </c>
      <c r="D119" s="40"/>
      <c r="E119" s="28" t="s">
        <v>306</v>
      </c>
      <c r="F119" s="33">
        <f>SUM(F120+F122)</f>
        <v>8.5</v>
      </c>
      <c r="G119" s="8"/>
    </row>
    <row r="120" spans="1:8" ht="32.25" customHeight="1">
      <c r="A120" s="29">
        <v>112</v>
      </c>
      <c r="B120" s="59">
        <v>405</v>
      </c>
      <c r="C120" s="74" t="s">
        <v>135</v>
      </c>
      <c r="D120" s="74"/>
      <c r="E120" s="72" t="s">
        <v>338</v>
      </c>
      <c r="F120" s="62">
        <f>SUM(F121)</f>
        <v>8.5</v>
      </c>
      <c r="G120" s="8"/>
    </row>
    <row r="121" spans="1:8" ht="33" customHeight="1">
      <c r="A121" s="29">
        <v>113</v>
      </c>
      <c r="B121" s="63">
        <v>405</v>
      </c>
      <c r="C121" s="75" t="s">
        <v>135</v>
      </c>
      <c r="D121" s="75" t="s">
        <v>57</v>
      </c>
      <c r="E121" s="65" t="s">
        <v>173</v>
      </c>
      <c r="F121" s="66">
        <f>9-0.5</f>
        <v>8.5</v>
      </c>
      <c r="G121" s="8"/>
    </row>
    <row r="122" spans="1:8" ht="40.5" customHeight="1">
      <c r="A122" s="29">
        <v>114</v>
      </c>
      <c r="B122" s="59">
        <v>405</v>
      </c>
      <c r="C122" s="74" t="s">
        <v>136</v>
      </c>
      <c r="D122" s="75"/>
      <c r="E122" s="72" t="s">
        <v>382</v>
      </c>
      <c r="F122" s="62">
        <f>SUM(F123)</f>
        <v>0</v>
      </c>
      <c r="G122" s="8"/>
    </row>
    <row r="123" spans="1:8" ht="27.75" customHeight="1">
      <c r="A123" s="29">
        <v>115</v>
      </c>
      <c r="B123" s="63">
        <v>405</v>
      </c>
      <c r="C123" s="75" t="s">
        <v>136</v>
      </c>
      <c r="D123" s="75" t="s">
        <v>57</v>
      </c>
      <c r="E123" s="65" t="s">
        <v>173</v>
      </c>
      <c r="F123" s="66">
        <f>15-15</f>
        <v>0</v>
      </c>
      <c r="G123" s="8"/>
    </row>
    <row r="124" spans="1:8" ht="45" customHeight="1">
      <c r="A124" s="29">
        <v>116</v>
      </c>
      <c r="B124" s="30">
        <v>405</v>
      </c>
      <c r="C124" s="31" t="s">
        <v>209</v>
      </c>
      <c r="D124" s="31"/>
      <c r="E124" s="28" t="s">
        <v>302</v>
      </c>
      <c r="F124" s="33">
        <f>SUM(F125+F128)</f>
        <v>134.79999999999998</v>
      </c>
      <c r="G124" s="8"/>
    </row>
    <row r="125" spans="1:8" ht="38.25" customHeight="1">
      <c r="A125" s="29">
        <v>117</v>
      </c>
      <c r="B125" s="30">
        <v>405</v>
      </c>
      <c r="C125" s="31" t="s">
        <v>160</v>
      </c>
      <c r="D125" s="31"/>
      <c r="E125" s="51" t="s">
        <v>208</v>
      </c>
      <c r="F125" s="33">
        <f>SUM(F126)</f>
        <v>129.69999999999999</v>
      </c>
      <c r="G125" s="8"/>
    </row>
    <row r="126" spans="1:8" ht="29.25" customHeight="1">
      <c r="A126" s="29">
        <v>118</v>
      </c>
      <c r="B126" s="34">
        <v>405</v>
      </c>
      <c r="C126" s="35" t="s">
        <v>160</v>
      </c>
      <c r="D126" s="35" t="s">
        <v>57</v>
      </c>
      <c r="E126" s="36" t="s">
        <v>173</v>
      </c>
      <c r="F126" s="37">
        <v>129.69999999999999</v>
      </c>
      <c r="G126" s="8"/>
    </row>
    <row r="127" spans="1:8" ht="43.5" customHeight="1">
      <c r="A127" s="88" t="s">
        <v>424</v>
      </c>
      <c r="B127" s="30">
        <v>405</v>
      </c>
      <c r="C127" s="31" t="s">
        <v>425</v>
      </c>
      <c r="D127" s="31"/>
      <c r="E127" s="28" t="s">
        <v>426</v>
      </c>
      <c r="F127" s="62">
        <f>SUM(F128)</f>
        <v>5.0999999999999996</v>
      </c>
      <c r="G127" s="8"/>
    </row>
    <row r="128" spans="1:8" ht="29.25" customHeight="1">
      <c r="A128" s="88" t="s">
        <v>427</v>
      </c>
      <c r="B128" s="34">
        <v>405</v>
      </c>
      <c r="C128" s="35" t="s">
        <v>425</v>
      </c>
      <c r="D128" s="35" t="s">
        <v>57</v>
      </c>
      <c r="E128" s="36" t="s">
        <v>173</v>
      </c>
      <c r="F128" s="66">
        <v>5.0999999999999996</v>
      </c>
      <c r="G128" s="8"/>
    </row>
    <row r="129" spans="1:7" ht="29.25" customHeight="1">
      <c r="A129" s="29">
        <v>119</v>
      </c>
      <c r="B129" s="30">
        <v>406</v>
      </c>
      <c r="C129" s="31"/>
      <c r="D129" s="31"/>
      <c r="E129" s="17" t="s">
        <v>356</v>
      </c>
      <c r="F129" s="33">
        <f>SUM(F130)</f>
        <v>194.5</v>
      </c>
      <c r="G129" s="8"/>
    </row>
    <row r="130" spans="1:7" ht="42.75" customHeight="1">
      <c r="A130" s="29">
        <v>120</v>
      </c>
      <c r="B130" s="30">
        <v>406</v>
      </c>
      <c r="C130" s="31" t="s">
        <v>123</v>
      </c>
      <c r="D130" s="31"/>
      <c r="E130" s="28" t="s">
        <v>325</v>
      </c>
      <c r="F130" s="33">
        <f>SUM(F131)</f>
        <v>194.5</v>
      </c>
      <c r="G130" s="8"/>
    </row>
    <row r="131" spans="1:7" ht="36.75" customHeight="1">
      <c r="A131" s="29">
        <v>121</v>
      </c>
      <c r="B131" s="30">
        <v>406</v>
      </c>
      <c r="C131" s="31" t="s">
        <v>294</v>
      </c>
      <c r="D131" s="31"/>
      <c r="E131" s="51" t="s">
        <v>354</v>
      </c>
      <c r="F131" s="33">
        <f>SUM(F132)</f>
        <v>194.5</v>
      </c>
      <c r="G131" s="8"/>
    </row>
    <row r="132" spans="1:7" ht="21" customHeight="1">
      <c r="A132" s="29">
        <v>122</v>
      </c>
      <c r="B132" s="30">
        <v>406</v>
      </c>
      <c r="C132" s="31" t="s">
        <v>358</v>
      </c>
      <c r="D132" s="31"/>
      <c r="E132" s="78" t="s">
        <v>357</v>
      </c>
      <c r="F132" s="33">
        <f>SUM(F133)</f>
        <v>194.5</v>
      </c>
      <c r="G132" s="8"/>
    </row>
    <row r="133" spans="1:7" ht="29.25" customHeight="1">
      <c r="A133" s="29">
        <v>123</v>
      </c>
      <c r="B133" s="34">
        <v>406</v>
      </c>
      <c r="C133" s="35" t="s">
        <v>358</v>
      </c>
      <c r="D133" s="35" t="s">
        <v>57</v>
      </c>
      <c r="E133" s="79" t="s">
        <v>173</v>
      </c>
      <c r="F133" s="37">
        <v>194.5</v>
      </c>
      <c r="G133" s="8"/>
    </row>
    <row r="134" spans="1:7" ht="16.5" customHeight="1">
      <c r="A134" s="29">
        <v>124</v>
      </c>
      <c r="B134" s="30">
        <v>408</v>
      </c>
      <c r="C134" s="31"/>
      <c r="D134" s="31"/>
      <c r="E134" s="28" t="s">
        <v>12</v>
      </c>
      <c r="F134" s="33">
        <f>SUM(F135)</f>
        <v>6205.04</v>
      </c>
      <c r="G134" s="8"/>
    </row>
    <row r="135" spans="1:7" ht="40.5" customHeight="1">
      <c r="A135" s="29">
        <v>125</v>
      </c>
      <c r="B135" s="30">
        <v>408</v>
      </c>
      <c r="C135" s="31" t="s">
        <v>127</v>
      </c>
      <c r="D135" s="31"/>
      <c r="E135" s="28" t="s">
        <v>355</v>
      </c>
      <c r="F135" s="33">
        <f>SUM(F136)</f>
        <v>6205.04</v>
      </c>
      <c r="G135" s="9">
        <v>25916</v>
      </c>
    </row>
    <row r="136" spans="1:7" ht="33.75" customHeight="1">
      <c r="A136" s="29">
        <v>126</v>
      </c>
      <c r="B136" s="30">
        <v>408</v>
      </c>
      <c r="C136" s="31" t="s">
        <v>128</v>
      </c>
      <c r="D136" s="31"/>
      <c r="E136" s="28" t="s">
        <v>69</v>
      </c>
      <c r="F136" s="33">
        <f>F137</f>
        <v>6205.04</v>
      </c>
      <c r="G136" s="8" t="e">
        <f>#REF!</f>
        <v>#REF!</v>
      </c>
    </row>
    <row r="137" spans="1:7" ht="38.25">
      <c r="A137" s="29">
        <v>127</v>
      </c>
      <c r="B137" s="34">
        <v>408</v>
      </c>
      <c r="C137" s="35" t="s">
        <v>128</v>
      </c>
      <c r="D137" s="35" t="s">
        <v>48</v>
      </c>
      <c r="E137" s="36" t="s">
        <v>175</v>
      </c>
      <c r="F137" s="66">
        <f>6405-1757.3+757.34+800</f>
        <v>6205.04</v>
      </c>
      <c r="G137" s="8"/>
    </row>
    <row r="138" spans="1:7" ht="18" customHeight="1">
      <c r="A138" s="29">
        <v>128</v>
      </c>
      <c r="B138" s="30">
        <v>409</v>
      </c>
      <c r="C138" s="31"/>
      <c r="D138" s="31"/>
      <c r="E138" s="28" t="s">
        <v>49</v>
      </c>
      <c r="F138" s="33">
        <f>SUM(F139)</f>
        <v>120294.1</v>
      </c>
      <c r="G138" s="8"/>
    </row>
    <row r="139" spans="1:7" ht="39" customHeight="1">
      <c r="A139" s="29">
        <v>129</v>
      </c>
      <c r="B139" s="30">
        <v>409</v>
      </c>
      <c r="C139" s="31" t="s">
        <v>127</v>
      </c>
      <c r="D139" s="31"/>
      <c r="E139" s="28" t="s">
        <v>355</v>
      </c>
      <c r="F139" s="33">
        <f>SUM(F140+F142+F144+F146+F148+F150)</f>
        <v>120294.1</v>
      </c>
      <c r="G139" s="8"/>
    </row>
    <row r="140" spans="1:7" ht="103.5" customHeight="1">
      <c r="A140" s="29">
        <v>130</v>
      </c>
      <c r="B140" s="30">
        <v>409</v>
      </c>
      <c r="C140" s="31" t="s">
        <v>330</v>
      </c>
      <c r="D140" s="31"/>
      <c r="E140" s="52" t="s">
        <v>359</v>
      </c>
      <c r="F140" s="33">
        <f>SUM(F141)</f>
        <v>10984.6</v>
      </c>
      <c r="G140" s="8"/>
    </row>
    <row r="141" spans="1:7" ht="39" customHeight="1">
      <c r="A141" s="29">
        <v>131</v>
      </c>
      <c r="B141" s="34">
        <v>409</v>
      </c>
      <c r="C141" s="35" t="s">
        <v>330</v>
      </c>
      <c r="D141" s="35" t="s">
        <v>57</v>
      </c>
      <c r="E141" s="36" t="s">
        <v>173</v>
      </c>
      <c r="F141" s="37">
        <v>10984.6</v>
      </c>
      <c r="G141" s="8"/>
    </row>
    <row r="142" spans="1:7" ht="39" customHeight="1">
      <c r="A142" s="29">
        <v>132</v>
      </c>
      <c r="B142" s="30">
        <v>409</v>
      </c>
      <c r="C142" s="31" t="s">
        <v>405</v>
      </c>
      <c r="D142" s="31"/>
      <c r="E142" s="28" t="s">
        <v>404</v>
      </c>
      <c r="F142" s="33">
        <f>SUM(F143)</f>
        <v>90000</v>
      </c>
      <c r="G142" s="8"/>
    </row>
    <row r="143" spans="1:7" ht="39" customHeight="1">
      <c r="A143" s="29">
        <v>133</v>
      </c>
      <c r="B143" s="34">
        <v>409</v>
      </c>
      <c r="C143" s="35" t="s">
        <v>405</v>
      </c>
      <c r="D143" s="35" t="s">
        <v>406</v>
      </c>
      <c r="E143" s="36" t="s">
        <v>407</v>
      </c>
      <c r="F143" s="37">
        <f>212800-122800</f>
        <v>90000</v>
      </c>
      <c r="G143" s="8"/>
    </row>
    <row r="144" spans="1:7" s="3" customFormat="1" ht="28.5" customHeight="1">
      <c r="A144" s="29">
        <v>134</v>
      </c>
      <c r="B144" s="30">
        <v>409</v>
      </c>
      <c r="C144" s="31" t="s">
        <v>129</v>
      </c>
      <c r="D144" s="31"/>
      <c r="E144" s="28" t="s">
        <v>70</v>
      </c>
      <c r="F144" s="33">
        <f>F145</f>
        <v>12228.8</v>
      </c>
      <c r="G144" s="8"/>
    </row>
    <row r="145" spans="1:7" ht="30" customHeight="1">
      <c r="A145" s="29">
        <v>135</v>
      </c>
      <c r="B145" s="34">
        <v>409</v>
      </c>
      <c r="C145" s="35" t="s">
        <v>129</v>
      </c>
      <c r="D145" s="35" t="s">
        <v>57</v>
      </c>
      <c r="E145" s="36" t="s">
        <v>173</v>
      </c>
      <c r="F145" s="66">
        <f>10832+327.5+400+200+300+69.3+100</f>
        <v>12228.8</v>
      </c>
      <c r="G145" s="8"/>
    </row>
    <row r="146" spans="1:7" ht="30" customHeight="1">
      <c r="A146" s="29">
        <v>136</v>
      </c>
      <c r="B146" s="30">
        <v>409</v>
      </c>
      <c r="C146" s="31" t="s">
        <v>238</v>
      </c>
      <c r="D146" s="31"/>
      <c r="E146" s="28" t="s">
        <v>237</v>
      </c>
      <c r="F146" s="33">
        <f>SUM(F147)</f>
        <v>517.70000000000005</v>
      </c>
      <c r="G146" s="8"/>
    </row>
    <row r="147" spans="1:7" ht="30" customHeight="1">
      <c r="A147" s="29">
        <v>137</v>
      </c>
      <c r="B147" s="34">
        <v>409</v>
      </c>
      <c r="C147" s="35" t="s">
        <v>238</v>
      </c>
      <c r="D147" s="35" t="s">
        <v>57</v>
      </c>
      <c r="E147" s="36" t="s">
        <v>173</v>
      </c>
      <c r="F147" s="66">
        <f>987-400-69.3</f>
        <v>517.70000000000005</v>
      </c>
      <c r="G147" s="8"/>
    </row>
    <row r="148" spans="1:7" ht="47.25" customHeight="1">
      <c r="A148" s="29">
        <v>138</v>
      </c>
      <c r="B148" s="30">
        <v>409</v>
      </c>
      <c r="C148" s="40" t="s">
        <v>130</v>
      </c>
      <c r="D148" s="35"/>
      <c r="E148" s="45" t="s">
        <v>363</v>
      </c>
      <c r="F148" s="33">
        <f>F149</f>
        <v>200</v>
      </c>
      <c r="G148" s="8"/>
    </row>
    <row r="149" spans="1:7" ht="30" customHeight="1">
      <c r="A149" s="29">
        <v>139</v>
      </c>
      <c r="B149" s="34">
        <v>409</v>
      </c>
      <c r="C149" s="35" t="s">
        <v>130</v>
      </c>
      <c r="D149" s="35" t="s">
        <v>57</v>
      </c>
      <c r="E149" s="36" t="s">
        <v>173</v>
      </c>
      <c r="F149" s="66">
        <f>600-400</f>
        <v>200</v>
      </c>
      <c r="G149" s="8"/>
    </row>
    <row r="150" spans="1:7" ht="78" customHeight="1">
      <c r="A150" s="29">
        <v>140</v>
      </c>
      <c r="B150" s="30">
        <v>409</v>
      </c>
      <c r="C150" s="31" t="s">
        <v>227</v>
      </c>
      <c r="D150" s="31"/>
      <c r="E150" s="52" t="s">
        <v>239</v>
      </c>
      <c r="F150" s="33">
        <f>SUM(F151)</f>
        <v>6363</v>
      </c>
      <c r="G150" s="8"/>
    </row>
    <row r="151" spans="1:7" ht="31.5" customHeight="1">
      <c r="A151" s="29">
        <v>141</v>
      </c>
      <c r="B151" s="34">
        <v>409</v>
      </c>
      <c r="C151" s="35" t="s">
        <v>227</v>
      </c>
      <c r="D151" s="35" t="s">
        <v>57</v>
      </c>
      <c r="E151" s="36" t="s">
        <v>173</v>
      </c>
      <c r="F151" s="37">
        <v>6363</v>
      </c>
      <c r="G151" s="8"/>
    </row>
    <row r="152" spans="1:7">
      <c r="A152" s="29">
        <v>142</v>
      </c>
      <c r="B152" s="30">
        <v>410</v>
      </c>
      <c r="C152" s="31"/>
      <c r="D152" s="31"/>
      <c r="E152" s="28" t="s">
        <v>34</v>
      </c>
      <c r="F152" s="33">
        <f>SUM(F153)</f>
        <v>5.8999999999999986</v>
      </c>
      <c r="G152" s="8"/>
    </row>
    <row r="153" spans="1:7" ht="42.75" customHeight="1">
      <c r="A153" s="29">
        <v>143</v>
      </c>
      <c r="B153" s="38">
        <v>410</v>
      </c>
      <c r="C153" s="40" t="s">
        <v>131</v>
      </c>
      <c r="D153" s="40"/>
      <c r="E153" s="28" t="s">
        <v>303</v>
      </c>
      <c r="F153" s="33">
        <f>SUM(F154+F156)</f>
        <v>5.8999999999999986</v>
      </c>
      <c r="G153" s="8"/>
    </row>
    <row r="154" spans="1:7" s="3" customFormat="1" ht="48.75" customHeight="1">
      <c r="A154" s="29">
        <v>144</v>
      </c>
      <c r="B154" s="38">
        <v>410</v>
      </c>
      <c r="C154" s="40" t="s">
        <v>132</v>
      </c>
      <c r="D154" s="40"/>
      <c r="E154" s="51" t="s">
        <v>304</v>
      </c>
      <c r="F154" s="33">
        <f>SUM(F155)</f>
        <v>0</v>
      </c>
      <c r="G154" s="8"/>
    </row>
    <row r="155" spans="1:7" ht="25.5" customHeight="1">
      <c r="A155" s="29">
        <v>145</v>
      </c>
      <c r="B155" s="41">
        <v>410</v>
      </c>
      <c r="C155" s="53" t="s">
        <v>132</v>
      </c>
      <c r="D155" s="35" t="s">
        <v>57</v>
      </c>
      <c r="E155" s="36" t="s">
        <v>173</v>
      </c>
      <c r="F155" s="37">
        <f>10.3-10.3</f>
        <v>0</v>
      </c>
      <c r="G155" s="8"/>
    </row>
    <row r="156" spans="1:7" ht="63.75" customHeight="1">
      <c r="A156" s="29">
        <v>146</v>
      </c>
      <c r="B156" s="38">
        <v>410</v>
      </c>
      <c r="C156" s="40" t="s">
        <v>205</v>
      </c>
      <c r="D156" s="31"/>
      <c r="E156" s="51" t="s">
        <v>305</v>
      </c>
      <c r="F156" s="33">
        <f>SUM(F157)</f>
        <v>5.8999999999999986</v>
      </c>
      <c r="G156" s="8"/>
    </row>
    <row r="157" spans="1:7" ht="25.5" customHeight="1">
      <c r="A157" s="29">
        <v>147</v>
      </c>
      <c r="B157" s="41">
        <v>410</v>
      </c>
      <c r="C157" s="53" t="s">
        <v>205</v>
      </c>
      <c r="D157" s="35" t="s">
        <v>57</v>
      </c>
      <c r="E157" s="36" t="s">
        <v>173</v>
      </c>
      <c r="F157" s="37">
        <f>50-44.1</f>
        <v>5.8999999999999986</v>
      </c>
      <c r="G157" s="8"/>
    </row>
    <row r="158" spans="1:7" ht="25.5" customHeight="1">
      <c r="A158" s="29">
        <v>148</v>
      </c>
      <c r="B158" s="30">
        <v>412</v>
      </c>
      <c r="C158" s="31"/>
      <c r="D158" s="31"/>
      <c r="E158" s="28" t="s">
        <v>94</v>
      </c>
      <c r="F158" s="33">
        <f>SUM(F159+F170+F173+F177+F180+F183)</f>
        <v>427.2</v>
      </c>
      <c r="G158" s="8"/>
    </row>
    <row r="159" spans="1:7" ht="48.75" customHeight="1">
      <c r="A159" s="29">
        <v>149</v>
      </c>
      <c r="B159" s="30">
        <v>412</v>
      </c>
      <c r="C159" s="31" t="s">
        <v>109</v>
      </c>
      <c r="D159" s="31"/>
      <c r="E159" s="45" t="s">
        <v>287</v>
      </c>
      <c r="F159" s="33">
        <f>SUM(F160+F162+F164+F166+F168)</f>
        <v>359.2</v>
      </c>
      <c r="G159" s="8"/>
    </row>
    <row r="160" spans="1:7" ht="25.5" customHeight="1">
      <c r="A160" s="29">
        <v>150</v>
      </c>
      <c r="B160" s="30">
        <v>412</v>
      </c>
      <c r="C160" s="31" t="s">
        <v>110</v>
      </c>
      <c r="D160" s="31"/>
      <c r="E160" s="45" t="s">
        <v>59</v>
      </c>
      <c r="F160" s="33">
        <f>F161</f>
        <v>100</v>
      </c>
      <c r="G160" s="8"/>
    </row>
    <row r="161" spans="1:10" ht="25.5" customHeight="1">
      <c r="A161" s="29">
        <v>151</v>
      </c>
      <c r="B161" s="34">
        <v>412</v>
      </c>
      <c r="C161" s="35" t="s">
        <v>110</v>
      </c>
      <c r="D161" s="35" t="s">
        <v>57</v>
      </c>
      <c r="E161" s="36" t="s">
        <v>173</v>
      </c>
      <c r="F161" s="37">
        <v>100</v>
      </c>
      <c r="G161" s="8"/>
    </row>
    <row r="162" spans="1:10" ht="42.75" customHeight="1">
      <c r="A162" s="29">
        <v>152</v>
      </c>
      <c r="B162" s="30">
        <v>412</v>
      </c>
      <c r="C162" s="31" t="s">
        <v>111</v>
      </c>
      <c r="D162" s="31"/>
      <c r="E162" s="45" t="s">
        <v>240</v>
      </c>
      <c r="F162" s="33">
        <f>F163</f>
        <v>58</v>
      </c>
      <c r="G162" s="8"/>
    </row>
    <row r="163" spans="1:10" ht="25.5" customHeight="1">
      <c r="A163" s="29">
        <v>153</v>
      </c>
      <c r="B163" s="34">
        <v>412</v>
      </c>
      <c r="C163" s="35" t="s">
        <v>111</v>
      </c>
      <c r="D163" s="35" t="s">
        <v>57</v>
      </c>
      <c r="E163" s="36" t="s">
        <v>173</v>
      </c>
      <c r="F163" s="37">
        <f>108-50</f>
        <v>58</v>
      </c>
      <c r="G163" s="8"/>
    </row>
    <row r="164" spans="1:10" ht="36.75" customHeight="1">
      <c r="A164" s="29">
        <v>154</v>
      </c>
      <c r="B164" s="30">
        <v>412</v>
      </c>
      <c r="C164" s="31" t="s">
        <v>112</v>
      </c>
      <c r="D164" s="35"/>
      <c r="E164" s="51" t="s">
        <v>241</v>
      </c>
      <c r="F164" s="33">
        <f>F165</f>
        <v>0</v>
      </c>
      <c r="G164" s="8"/>
    </row>
    <row r="165" spans="1:10" ht="25.5" customHeight="1">
      <c r="A165" s="29">
        <v>155</v>
      </c>
      <c r="B165" s="34">
        <v>412</v>
      </c>
      <c r="C165" s="35" t="s">
        <v>112</v>
      </c>
      <c r="D165" s="35" t="s">
        <v>57</v>
      </c>
      <c r="E165" s="36" t="s">
        <v>173</v>
      </c>
      <c r="F165" s="37">
        <v>0</v>
      </c>
      <c r="G165" s="8"/>
    </row>
    <row r="166" spans="1:10" ht="25.5" customHeight="1">
      <c r="A166" s="29">
        <v>156</v>
      </c>
      <c r="B166" s="30">
        <v>412</v>
      </c>
      <c r="C166" s="31" t="s">
        <v>157</v>
      </c>
      <c r="D166" s="31"/>
      <c r="E166" s="51" t="s">
        <v>202</v>
      </c>
      <c r="F166" s="33">
        <f>SUM(F167)</f>
        <v>43.2</v>
      </c>
      <c r="G166" s="8"/>
    </row>
    <row r="167" spans="1:10" ht="25.5" customHeight="1">
      <c r="A167" s="29">
        <v>157</v>
      </c>
      <c r="B167" s="34">
        <v>412</v>
      </c>
      <c r="C167" s="35" t="s">
        <v>157</v>
      </c>
      <c r="D167" s="35" t="s">
        <v>57</v>
      </c>
      <c r="E167" s="36" t="s">
        <v>173</v>
      </c>
      <c r="F167" s="37">
        <v>43.2</v>
      </c>
      <c r="G167" s="8"/>
    </row>
    <row r="168" spans="1:10" ht="63" customHeight="1">
      <c r="A168" s="29">
        <v>158</v>
      </c>
      <c r="B168" s="30">
        <v>412</v>
      </c>
      <c r="C168" s="31" t="s">
        <v>203</v>
      </c>
      <c r="D168" s="31"/>
      <c r="E168" s="51" t="s">
        <v>288</v>
      </c>
      <c r="F168" s="33">
        <f>SUM(F169)</f>
        <v>158</v>
      </c>
      <c r="G168" s="8"/>
    </row>
    <row r="169" spans="1:10" ht="36.75" customHeight="1">
      <c r="A169" s="29">
        <v>159</v>
      </c>
      <c r="B169" s="34">
        <v>412</v>
      </c>
      <c r="C169" s="35" t="s">
        <v>203</v>
      </c>
      <c r="D169" s="35" t="s">
        <v>57</v>
      </c>
      <c r="E169" s="36" t="s">
        <v>173</v>
      </c>
      <c r="F169" s="37">
        <v>158</v>
      </c>
      <c r="G169" s="8"/>
    </row>
    <row r="170" spans="1:10" s="3" customFormat="1" ht="42" customHeight="1">
      <c r="A170" s="29">
        <v>160</v>
      </c>
      <c r="B170" s="30">
        <v>412</v>
      </c>
      <c r="C170" s="40" t="s">
        <v>133</v>
      </c>
      <c r="D170" s="40"/>
      <c r="E170" s="28" t="s">
        <v>306</v>
      </c>
      <c r="F170" s="33">
        <f>SUM(F171)</f>
        <v>58</v>
      </c>
      <c r="G170" s="8"/>
    </row>
    <row r="171" spans="1:10" s="3" customFormat="1" ht="50.25" customHeight="1">
      <c r="A171" s="29">
        <v>161</v>
      </c>
      <c r="B171" s="30">
        <v>412</v>
      </c>
      <c r="C171" s="31" t="s">
        <v>134</v>
      </c>
      <c r="D171" s="31"/>
      <c r="E171" s="51" t="s">
        <v>242</v>
      </c>
      <c r="F171" s="33">
        <f>F172</f>
        <v>58</v>
      </c>
      <c r="G171" s="8"/>
      <c r="H171" s="22"/>
      <c r="I171" s="22"/>
      <c r="J171" s="22"/>
    </row>
    <row r="172" spans="1:10" s="3" customFormat="1" ht="44.25" customHeight="1">
      <c r="A172" s="29">
        <v>162</v>
      </c>
      <c r="B172" s="34">
        <v>412</v>
      </c>
      <c r="C172" s="35" t="s">
        <v>134</v>
      </c>
      <c r="D172" s="35" t="s">
        <v>48</v>
      </c>
      <c r="E172" s="36" t="s">
        <v>175</v>
      </c>
      <c r="F172" s="37">
        <v>58</v>
      </c>
      <c r="G172" s="8"/>
    </row>
    <row r="173" spans="1:10" s="3" customFormat="1" ht="41.25" customHeight="1">
      <c r="A173" s="29">
        <v>163</v>
      </c>
      <c r="B173" s="38">
        <v>412</v>
      </c>
      <c r="C173" s="40" t="s">
        <v>207</v>
      </c>
      <c r="D173" s="53"/>
      <c r="E173" s="28" t="s">
        <v>307</v>
      </c>
      <c r="F173" s="33">
        <f>SUM(F174)</f>
        <v>0</v>
      </c>
      <c r="G173" s="8"/>
    </row>
    <row r="174" spans="1:10" s="3" customFormat="1" ht="54" customHeight="1">
      <c r="A174" s="29">
        <v>164</v>
      </c>
      <c r="B174" s="38">
        <v>412</v>
      </c>
      <c r="C174" s="40" t="s">
        <v>308</v>
      </c>
      <c r="D174" s="53"/>
      <c r="E174" s="51" t="s">
        <v>206</v>
      </c>
      <c r="F174" s="33">
        <f>SUM(F175)</f>
        <v>0</v>
      </c>
      <c r="G174" s="8"/>
    </row>
    <row r="175" spans="1:10" s="3" customFormat="1" ht="33.75" customHeight="1">
      <c r="A175" s="29">
        <v>165</v>
      </c>
      <c r="B175" s="38">
        <v>412</v>
      </c>
      <c r="C175" s="40" t="s">
        <v>360</v>
      </c>
      <c r="D175" s="40"/>
      <c r="E175" s="28" t="s">
        <v>361</v>
      </c>
      <c r="F175" s="33">
        <f>SUM(F176)</f>
        <v>0</v>
      </c>
      <c r="G175" s="8"/>
    </row>
    <row r="176" spans="1:10" s="3" customFormat="1" ht="27" customHeight="1">
      <c r="A176" s="29">
        <v>166</v>
      </c>
      <c r="B176" s="41">
        <v>412</v>
      </c>
      <c r="C176" s="53" t="s">
        <v>360</v>
      </c>
      <c r="D176" s="53" t="s">
        <v>57</v>
      </c>
      <c r="E176" s="36" t="s">
        <v>173</v>
      </c>
      <c r="F176" s="37">
        <f>642.7-500-142.7</f>
        <v>0</v>
      </c>
      <c r="G176" s="8"/>
      <c r="H176" s="22"/>
    </row>
    <row r="177" spans="1:10" s="2" customFormat="1" ht="54" customHeight="1">
      <c r="A177" s="29">
        <v>167</v>
      </c>
      <c r="B177" s="30">
        <v>412</v>
      </c>
      <c r="C177" s="31" t="s">
        <v>169</v>
      </c>
      <c r="D177" s="31"/>
      <c r="E177" s="28" t="s">
        <v>243</v>
      </c>
      <c r="F177" s="33">
        <f>F178</f>
        <v>0</v>
      </c>
      <c r="G177" s="10"/>
    </row>
    <row r="178" spans="1:10" s="2" customFormat="1" ht="39.75" customHeight="1">
      <c r="A178" s="29">
        <v>168</v>
      </c>
      <c r="B178" s="30">
        <v>412</v>
      </c>
      <c r="C178" s="31" t="s">
        <v>139</v>
      </c>
      <c r="D178" s="31"/>
      <c r="E178" s="28" t="s">
        <v>214</v>
      </c>
      <c r="F178" s="33">
        <f>F179</f>
        <v>0</v>
      </c>
      <c r="G178" s="10"/>
    </row>
    <row r="179" spans="1:10" s="2" customFormat="1" ht="32.25" customHeight="1">
      <c r="A179" s="29">
        <v>169</v>
      </c>
      <c r="B179" s="34">
        <v>412</v>
      </c>
      <c r="C179" s="35" t="s">
        <v>139</v>
      </c>
      <c r="D179" s="35" t="s">
        <v>57</v>
      </c>
      <c r="E179" s="36" t="s">
        <v>173</v>
      </c>
      <c r="F179" s="37">
        <f>53.6-53.6</f>
        <v>0</v>
      </c>
      <c r="G179" s="10"/>
    </row>
    <row r="180" spans="1:10" s="2" customFormat="1" ht="54.75" customHeight="1">
      <c r="A180" s="29">
        <v>170</v>
      </c>
      <c r="B180" s="38">
        <v>412</v>
      </c>
      <c r="C180" s="40" t="s">
        <v>226</v>
      </c>
      <c r="D180" s="40"/>
      <c r="E180" s="28" t="s">
        <v>193</v>
      </c>
      <c r="F180" s="33">
        <f>SUM(F181)</f>
        <v>10</v>
      </c>
      <c r="G180" s="10"/>
    </row>
    <row r="181" spans="1:10" s="2" customFormat="1" ht="98.25" customHeight="1">
      <c r="A181" s="29">
        <v>171</v>
      </c>
      <c r="B181" s="38">
        <v>412</v>
      </c>
      <c r="C181" s="40" t="s">
        <v>332</v>
      </c>
      <c r="D181" s="40"/>
      <c r="E181" s="51" t="s">
        <v>340</v>
      </c>
      <c r="F181" s="33">
        <f>SUM(F182)</f>
        <v>10</v>
      </c>
      <c r="G181" s="10"/>
      <c r="H181" s="71"/>
    </row>
    <row r="182" spans="1:10" s="2" customFormat="1" ht="29.25" customHeight="1">
      <c r="A182" s="29">
        <v>172</v>
      </c>
      <c r="B182" s="41">
        <v>412</v>
      </c>
      <c r="C182" s="53" t="s">
        <v>332</v>
      </c>
      <c r="D182" s="53" t="s">
        <v>57</v>
      </c>
      <c r="E182" s="36" t="s">
        <v>173</v>
      </c>
      <c r="F182" s="37">
        <f>310-300</f>
        <v>10</v>
      </c>
      <c r="G182" s="10"/>
      <c r="H182" s="71"/>
    </row>
    <row r="183" spans="1:10" s="2" customFormat="1" ht="35.25" customHeight="1">
      <c r="A183" s="29">
        <v>173</v>
      </c>
      <c r="B183" s="38">
        <v>412</v>
      </c>
      <c r="C183" s="40" t="s">
        <v>230</v>
      </c>
      <c r="D183" s="40"/>
      <c r="E183" s="47" t="s">
        <v>228</v>
      </c>
      <c r="F183" s="33">
        <f>SUM(F184)</f>
        <v>0</v>
      </c>
      <c r="G183" s="10"/>
    </row>
    <row r="184" spans="1:10" s="2" customFormat="1" ht="48.75" customHeight="1">
      <c r="A184" s="29">
        <v>174</v>
      </c>
      <c r="B184" s="38">
        <v>412</v>
      </c>
      <c r="C184" s="40" t="s">
        <v>265</v>
      </c>
      <c r="D184" s="40"/>
      <c r="E184" s="47" t="s">
        <v>264</v>
      </c>
      <c r="F184" s="33">
        <f>SUM(F185)</f>
        <v>0</v>
      </c>
      <c r="G184" s="10"/>
    </row>
    <row r="185" spans="1:10" s="2" customFormat="1" ht="63" customHeight="1">
      <c r="A185" s="29">
        <v>175</v>
      </c>
      <c r="B185" s="38">
        <v>412</v>
      </c>
      <c r="C185" s="40" t="s">
        <v>229</v>
      </c>
      <c r="D185" s="40"/>
      <c r="E185" s="51" t="s">
        <v>309</v>
      </c>
      <c r="F185" s="33">
        <f>SUM(F186)</f>
        <v>0</v>
      </c>
      <c r="G185" s="10"/>
    </row>
    <row r="186" spans="1:10" s="2" customFormat="1" ht="29.25" customHeight="1">
      <c r="A186" s="29">
        <v>176</v>
      </c>
      <c r="B186" s="41">
        <v>412</v>
      </c>
      <c r="C186" s="53" t="s">
        <v>229</v>
      </c>
      <c r="D186" s="53" t="s">
        <v>57</v>
      </c>
      <c r="E186" s="36" t="s">
        <v>173</v>
      </c>
      <c r="F186" s="37">
        <f>10-10</f>
        <v>0</v>
      </c>
      <c r="G186" s="10"/>
    </row>
    <row r="187" spans="1:10" s="2" customFormat="1" ht="27.75" customHeight="1">
      <c r="A187" s="29">
        <v>177</v>
      </c>
      <c r="B187" s="30">
        <v>500</v>
      </c>
      <c r="C187" s="31"/>
      <c r="D187" s="31"/>
      <c r="E187" s="32" t="s">
        <v>13</v>
      </c>
      <c r="F187" s="33">
        <f>SUM(F188+F195+F207+F217+F218)</f>
        <v>13798.650000000001</v>
      </c>
      <c r="G187" s="10"/>
    </row>
    <row r="188" spans="1:10" s="2" customFormat="1" ht="14.25" customHeight="1">
      <c r="A188" s="29">
        <v>178</v>
      </c>
      <c r="B188" s="30">
        <v>501</v>
      </c>
      <c r="C188" s="31"/>
      <c r="D188" s="31"/>
      <c r="E188" s="28" t="s">
        <v>14</v>
      </c>
      <c r="F188" s="33">
        <f>SUM(F189+F192)</f>
        <v>1120</v>
      </c>
      <c r="G188" s="10"/>
    </row>
    <row r="189" spans="1:10" ht="41.25" customHeight="1">
      <c r="A189" s="29">
        <v>179</v>
      </c>
      <c r="B189" s="30">
        <v>501</v>
      </c>
      <c r="C189" s="31" t="s">
        <v>137</v>
      </c>
      <c r="D189" s="31"/>
      <c r="E189" s="45" t="s">
        <v>362</v>
      </c>
      <c r="F189" s="33">
        <f>SUM(F190)</f>
        <v>420</v>
      </c>
      <c r="G189" s="8" t="e">
        <f>G190+#REF!+#REF!+#REF!</f>
        <v>#REF!</v>
      </c>
    </row>
    <row r="190" spans="1:10" ht="43.5" customHeight="1">
      <c r="A190" s="29">
        <v>180</v>
      </c>
      <c r="B190" s="30">
        <v>501</v>
      </c>
      <c r="C190" s="31" t="s">
        <v>138</v>
      </c>
      <c r="D190" s="35"/>
      <c r="E190" s="45" t="s">
        <v>210</v>
      </c>
      <c r="F190" s="33">
        <f>F191</f>
        <v>420</v>
      </c>
      <c r="G190" s="8" t="e">
        <f>G191+#REF!</f>
        <v>#REF!</v>
      </c>
    </row>
    <row r="191" spans="1:10" ht="34.5" customHeight="1">
      <c r="A191" s="29">
        <v>181</v>
      </c>
      <c r="B191" s="34">
        <v>501</v>
      </c>
      <c r="C191" s="35" t="s">
        <v>138</v>
      </c>
      <c r="D191" s="35" t="s">
        <v>57</v>
      </c>
      <c r="E191" s="36" t="s">
        <v>173</v>
      </c>
      <c r="F191" s="37">
        <v>420</v>
      </c>
      <c r="G191" s="8" t="e">
        <f>#REF!</f>
        <v>#REF!</v>
      </c>
      <c r="H191" s="94"/>
      <c r="I191" s="94"/>
      <c r="J191" s="94"/>
    </row>
    <row r="192" spans="1:10" ht="69.75" customHeight="1">
      <c r="A192" s="29">
        <v>182</v>
      </c>
      <c r="B192" s="30">
        <v>501</v>
      </c>
      <c r="C192" s="31" t="s">
        <v>212</v>
      </c>
      <c r="D192" s="31"/>
      <c r="E192" s="47" t="s">
        <v>211</v>
      </c>
      <c r="F192" s="33">
        <f>SUM(F193)</f>
        <v>700</v>
      </c>
      <c r="G192" s="8"/>
      <c r="H192" s="23"/>
      <c r="I192" s="23"/>
      <c r="J192" s="23"/>
    </row>
    <row r="193" spans="1:10" ht="48.75" customHeight="1">
      <c r="A193" s="29">
        <v>183</v>
      </c>
      <c r="B193" s="30">
        <v>501</v>
      </c>
      <c r="C193" s="31" t="s">
        <v>341</v>
      </c>
      <c r="D193" s="31"/>
      <c r="E193" s="28" t="s">
        <v>342</v>
      </c>
      <c r="F193" s="33">
        <f>SUM(F194)</f>
        <v>700</v>
      </c>
      <c r="G193" s="8"/>
      <c r="H193" s="76"/>
      <c r="I193" s="76"/>
      <c r="J193" s="76"/>
    </row>
    <row r="194" spans="1:10" ht="32.25" customHeight="1">
      <c r="A194" s="29">
        <v>184</v>
      </c>
      <c r="B194" s="34">
        <v>501</v>
      </c>
      <c r="C194" s="35" t="s">
        <v>341</v>
      </c>
      <c r="D194" s="35" t="s">
        <v>57</v>
      </c>
      <c r="E194" s="36" t="s">
        <v>173</v>
      </c>
      <c r="F194" s="37">
        <v>700</v>
      </c>
      <c r="G194" s="8"/>
      <c r="H194" s="76"/>
      <c r="I194" s="76"/>
      <c r="J194" s="76"/>
    </row>
    <row r="195" spans="1:10" s="3" customFormat="1" ht="21" customHeight="1">
      <c r="A195" s="29">
        <v>185</v>
      </c>
      <c r="B195" s="30">
        <v>502</v>
      </c>
      <c r="C195" s="31"/>
      <c r="D195" s="31"/>
      <c r="E195" s="28" t="s">
        <v>15</v>
      </c>
      <c r="F195" s="33">
        <f>SUM(F196+F199+F202)</f>
        <v>2201.1000000000004</v>
      </c>
      <c r="G195" s="8">
        <v>1105</v>
      </c>
    </row>
    <row r="196" spans="1:10" s="3" customFormat="1" ht="45.75" customHeight="1">
      <c r="A196" s="29">
        <v>186</v>
      </c>
      <c r="B196" s="30">
        <v>502</v>
      </c>
      <c r="C196" s="31" t="s">
        <v>137</v>
      </c>
      <c r="D196" s="31"/>
      <c r="E196" s="45" t="s">
        <v>362</v>
      </c>
      <c r="F196" s="33">
        <f>SUM(F197)</f>
        <v>971.7</v>
      </c>
      <c r="G196" s="8"/>
    </row>
    <row r="197" spans="1:10" s="3" customFormat="1" ht="58.5" customHeight="1">
      <c r="A197" s="29">
        <v>187</v>
      </c>
      <c r="B197" s="30">
        <v>502</v>
      </c>
      <c r="C197" s="31" t="s">
        <v>395</v>
      </c>
      <c r="D197" s="31"/>
      <c r="E197" s="51" t="s">
        <v>394</v>
      </c>
      <c r="F197" s="33">
        <f>SUM(F198)</f>
        <v>971.7</v>
      </c>
      <c r="G197" s="8"/>
    </row>
    <row r="198" spans="1:10" s="3" customFormat="1" ht="28.5" customHeight="1">
      <c r="A198" s="29">
        <v>188</v>
      </c>
      <c r="B198" s="34">
        <v>502</v>
      </c>
      <c r="C198" s="35" t="s">
        <v>395</v>
      </c>
      <c r="D198" s="35" t="s">
        <v>57</v>
      </c>
      <c r="E198" s="36" t="s">
        <v>173</v>
      </c>
      <c r="F198" s="66">
        <f>980-8.3</f>
        <v>971.7</v>
      </c>
      <c r="G198" s="8"/>
    </row>
    <row r="199" spans="1:10" s="3" customFormat="1" ht="40.5" customHeight="1">
      <c r="A199" s="29">
        <v>189</v>
      </c>
      <c r="B199" s="30">
        <v>502</v>
      </c>
      <c r="C199" s="31" t="s">
        <v>155</v>
      </c>
      <c r="D199" s="31"/>
      <c r="E199" s="28" t="s">
        <v>311</v>
      </c>
      <c r="F199" s="33">
        <f>SUM(F200)</f>
        <v>0</v>
      </c>
      <c r="G199" s="8"/>
    </row>
    <row r="200" spans="1:10" s="3" customFormat="1" ht="46.5" customHeight="1">
      <c r="A200" s="29">
        <v>190</v>
      </c>
      <c r="B200" s="59">
        <v>502</v>
      </c>
      <c r="C200" s="60" t="s">
        <v>250</v>
      </c>
      <c r="D200" s="60"/>
      <c r="E200" s="69" t="s">
        <v>416</v>
      </c>
      <c r="F200" s="33">
        <f>SUM(F201)</f>
        <v>0</v>
      </c>
      <c r="G200" s="8"/>
    </row>
    <row r="201" spans="1:10" s="3" customFormat="1" ht="33" customHeight="1">
      <c r="A201" s="29">
        <v>191</v>
      </c>
      <c r="B201" s="63">
        <v>502</v>
      </c>
      <c r="C201" s="64" t="s">
        <v>250</v>
      </c>
      <c r="D201" s="64" t="s">
        <v>57</v>
      </c>
      <c r="E201" s="65" t="s">
        <v>173</v>
      </c>
      <c r="F201" s="37">
        <f>1313-1313</f>
        <v>0</v>
      </c>
      <c r="G201" s="8"/>
    </row>
    <row r="202" spans="1:10" ht="43.5" customHeight="1">
      <c r="A202" s="29">
        <v>192</v>
      </c>
      <c r="B202" s="30">
        <v>502</v>
      </c>
      <c r="C202" s="31" t="s">
        <v>245</v>
      </c>
      <c r="D202" s="31"/>
      <c r="E202" s="69" t="s">
        <v>326</v>
      </c>
      <c r="F202" s="33">
        <f>SUM(F203+F205)</f>
        <v>1229.4000000000001</v>
      </c>
      <c r="G202" s="8" t="e">
        <f>#REF!+#REF!+#REF!+#REF!</f>
        <v>#REF!</v>
      </c>
    </row>
    <row r="203" spans="1:10" ht="43.5" customHeight="1">
      <c r="A203" s="29">
        <v>193</v>
      </c>
      <c r="B203" s="30">
        <v>502</v>
      </c>
      <c r="C203" s="31" t="s">
        <v>244</v>
      </c>
      <c r="D203" s="31"/>
      <c r="E203" s="45" t="s">
        <v>322</v>
      </c>
      <c r="F203" s="33">
        <f>SUM(F204)</f>
        <v>0</v>
      </c>
      <c r="G203" s="8"/>
    </row>
    <row r="204" spans="1:10" ht="36.75" customHeight="1">
      <c r="A204" s="29">
        <v>194</v>
      </c>
      <c r="B204" s="34">
        <v>502</v>
      </c>
      <c r="C204" s="35" t="s">
        <v>244</v>
      </c>
      <c r="D204" s="35" t="s">
        <v>57</v>
      </c>
      <c r="E204" s="36" t="s">
        <v>173</v>
      </c>
      <c r="F204" s="37">
        <f>100-100</f>
        <v>0</v>
      </c>
      <c r="G204" s="8"/>
    </row>
    <row r="205" spans="1:10" ht="67.5" customHeight="1">
      <c r="A205" s="29">
        <v>195</v>
      </c>
      <c r="B205" s="30">
        <v>502</v>
      </c>
      <c r="C205" s="31" t="s">
        <v>323</v>
      </c>
      <c r="D205" s="31"/>
      <c r="E205" s="45" t="s">
        <v>345</v>
      </c>
      <c r="F205" s="33">
        <f>SUM(F206)</f>
        <v>1229.4000000000001</v>
      </c>
      <c r="G205" s="8"/>
    </row>
    <row r="206" spans="1:10" ht="33" customHeight="1">
      <c r="A206" s="29">
        <v>196</v>
      </c>
      <c r="B206" s="34">
        <v>502</v>
      </c>
      <c r="C206" s="35" t="s">
        <v>323</v>
      </c>
      <c r="D206" s="35" t="s">
        <v>57</v>
      </c>
      <c r="E206" s="36" t="s">
        <v>173</v>
      </c>
      <c r="F206" s="66">
        <f>669+1122-18-543.6</f>
        <v>1229.4000000000001</v>
      </c>
      <c r="G206" s="8"/>
    </row>
    <row r="207" spans="1:10" ht="18.75" customHeight="1">
      <c r="A207" s="29">
        <v>197</v>
      </c>
      <c r="B207" s="30">
        <v>503</v>
      </c>
      <c r="C207" s="31"/>
      <c r="D207" s="31"/>
      <c r="E207" s="28" t="s">
        <v>16</v>
      </c>
      <c r="F207" s="33">
        <f>SUM(F208+F217)</f>
        <v>7536.75</v>
      </c>
      <c r="G207" s="9"/>
    </row>
    <row r="208" spans="1:10" ht="43.5" customHeight="1">
      <c r="A208" s="29">
        <v>198</v>
      </c>
      <c r="B208" s="30">
        <v>503</v>
      </c>
      <c r="C208" s="31" t="s">
        <v>137</v>
      </c>
      <c r="D208" s="31"/>
      <c r="E208" s="45" t="s">
        <v>362</v>
      </c>
      <c r="F208" s="33">
        <f>SUM(F209+F211+F213+F215)</f>
        <v>7536.75</v>
      </c>
      <c r="G208" s="8" t="e">
        <f>#REF!+#REF!+#REF!+#REF!+#REF!</f>
        <v>#REF!</v>
      </c>
    </row>
    <row r="209" spans="1:10" s="3" customFormat="1" ht="23.25" customHeight="1">
      <c r="A209" s="29">
        <v>199</v>
      </c>
      <c r="B209" s="30">
        <v>503</v>
      </c>
      <c r="C209" s="31" t="s">
        <v>247</v>
      </c>
      <c r="D209" s="31"/>
      <c r="E209" s="28" t="s">
        <v>213</v>
      </c>
      <c r="F209" s="33">
        <f>F210</f>
        <v>5455.4</v>
      </c>
      <c r="G209" s="8">
        <v>150</v>
      </c>
    </row>
    <row r="210" spans="1:10" s="3" customFormat="1" ht="27.75" customHeight="1">
      <c r="A210" s="29">
        <v>200</v>
      </c>
      <c r="B210" s="34">
        <v>503</v>
      </c>
      <c r="C210" s="35" t="s">
        <v>247</v>
      </c>
      <c r="D210" s="35" t="s">
        <v>57</v>
      </c>
      <c r="E210" s="36" t="s">
        <v>173</v>
      </c>
      <c r="F210" s="66">
        <f>5528+230.3-2.1-60-30.5-100-3.7+3.7+1.6-30+30-12.2-0.1-129.6+30</f>
        <v>5455.4</v>
      </c>
      <c r="G210" s="8"/>
      <c r="H210" s="22"/>
    </row>
    <row r="211" spans="1:10" s="3" customFormat="1" ht="21.75" customHeight="1">
      <c r="A211" s="29">
        <v>201</v>
      </c>
      <c r="B211" s="30">
        <v>503</v>
      </c>
      <c r="C211" s="31" t="s">
        <v>248</v>
      </c>
      <c r="D211" s="31"/>
      <c r="E211" s="28" t="s">
        <v>17</v>
      </c>
      <c r="F211" s="33">
        <f>SUM(F212)</f>
        <v>436.29999999999995</v>
      </c>
      <c r="G211" s="8"/>
    </row>
    <row r="212" spans="1:10" s="2" customFormat="1" ht="30.75" customHeight="1">
      <c r="A212" s="29">
        <v>202</v>
      </c>
      <c r="B212" s="34">
        <v>503</v>
      </c>
      <c r="C212" s="35" t="s">
        <v>248</v>
      </c>
      <c r="D212" s="35" t="s">
        <v>57</v>
      </c>
      <c r="E212" s="36" t="s">
        <v>173</v>
      </c>
      <c r="F212" s="37">
        <f>657.9-221.6</f>
        <v>436.29999999999995</v>
      </c>
      <c r="G212" s="10"/>
    </row>
    <row r="213" spans="1:10" ht="69" customHeight="1">
      <c r="A213" s="29">
        <v>203</v>
      </c>
      <c r="B213" s="30">
        <v>503</v>
      </c>
      <c r="C213" s="31" t="s">
        <v>249</v>
      </c>
      <c r="D213" s="31"/>
      <c r="E213" s="28" t="s">
        <v>246</v>
      </c>
      <c r="F213" s="33">
        <f>SUM(F214)</f>
        <v>1645.05</v>
      </c>
      <c r="G213" s="10">
        <v>50</v>
      </c>
    </row>
    <row r="214" spans="1:10" ht="27" customHeight="1">
      <c r="A214" s="29">
        <v>204</v>
      </c>
      <c r="B214" s="34">
        <v>503</v>
      </c>
      <c r="C214" s="35" t="s">
        <v>249</v>
      </c>
      <c r="D214" s="35" t="s">
        <v>57</v>
      </c>
      <c r="E214" s="36" t="s">
        <v>173</v>
      </c>
      <c r="F214" s="66">
        <f>2483-65+60-750-100+58.55-40-1.5</f>
        <v>1645.05</v>
      </c>
      <c r="G214" s="10"/>
      <c r="H214" s="94"/>
      <c r="I214" s="94"/>
      <c r="J214" s="94"/>
    </row>
    <row r="215" spans="1:10" ht="75.75" customHeight="1">
      <c r="A215" s="29">
        <v>205</v>
      </c>
      <c r="B215" s="30">
        <v>503</v>
      </c>
      <c r="C215" s="31" t="s">
        <v>365</v>
      </c>
      <c r="D215" s="35"/>
      <c r="E215" s="28" t="s">
        <v>366</v>
      </c>
      <c r="F215" s="33">
        <f>SUM(F216)</f>
        <v>0</v>
      </c>
      <c r="G215" s="10"/>
      <c r="H215" s="77"/>
      <c r="I215" s="89" t="s">
        <v>428</v>
      </c>
      <c r="J215" s="77"/>
    </row>
    <row r="216" spans="1:10" ht="27" customHeight="1">
      <c r="A216" s="29">
        <v>206</v>
      </c>
      <c r="B216" s="34">
        <v>503</v>
      </c>
      <c r="C216" s="35" t="s">
        <v>365</v>
      </c>
      <c r="D216" s="35" t="s">
        <v>57</v>
      </c>
      <c r="E216" s="36" t="s">
        <v>173</v>
      </c>
      <c r="F216" s="37">
        <f>300-300</f>
        <v>0</v>
      </c>
      <c r="G216" s="10"/>
      <c r="H216" s="77"/>
      <c r="I216" s="77"/>
      <c r="J216" s="77"/>
    </row>
    <row r="217" spans="1:10" ht="45" customHeight="1">
      <c r="A217" s="29">
        <v>207</v>
      </c>
      <c r="B217" s="30">
        <v>503</v>
      </c>
      <c r="C217" s="31" t="s">
        <v>221</v>
      </c>
      <c r="D217" s="31"/>
      <c r="E217" s="28" t="s">
        <v>292</v>
      </c>
      <c r="F217" s="33">
        <v>0</v>
      </c>
      <c r="G217" s="10"/>
    </row>
    <row r="218" spans="1:10" ht="22.5" customHeight="1">
      <c r="A218" s="29">
        <v>208</v>
      </c>
      <c r="B218" s="30">
        <v>505</v>
      </c>
      <c r="C218" s="31"/>
      <c r="D218" s="31"/>
      <c r="E218" s="28" t="s">
        <v>53</v>
      </c>
      <c r="F218" s="33">
        <f>SUM(F219)</f>
        <v>2940.8</v>
      </c>
      <c r="G218" s="9"/>
    </row>
    <row r="219" spans="1:10" ht="42" customHeight="1">
      <c r="A219" s="29">
        <v>209</v>
      </c>
      <c r="B219" s="30">
        <v>505</v>
      </c>
      <c r="C219" s="31" t="s">
        <v>137</v>
      </c>
      <c r="D219" s="31"/>
      <c r="E219" s="45" t="s">
        <v>362</v>
      </c>
      <c r="F219" s="33">
        <f>SUM(F220+F222)</f>
        <v>2940.8</v>
      </c>
      <c r="G219" s="9"/>
    </row>
    <row r="220" spans="1:10" ht="42" customHeight="1">
      <c r="A220" s="29">
        <v>210</v>
      </c>
      <c r="B220" s="30">
        <v>505</v>
      </c>
      <c r="C220" s="31" t="s">
        <v>413</v>
      </c>
      <c r="D220" s="31"/>
      <c r="E220" s="45" t="s">
        <v>412</v>
      </c>
      <c r="F220" s="33">
        <f>SUM(F221)</f>
        <v>2913.8</v>
      </c>
      <c r="G220" s="9"/>
    </row>
    <row r="221" spans="1:10" ht="33" customHeight="1">
      <c r="A221" s="29">
        <v>211</v>
      </c>
      <c r="B221" s="34">
        <v>505</v>
      </c>
      <c r="C221" s="35" t="s">
        <v>413</v>
      </c>
      <c r="D221" s="35" t="s">
        <v>57</v>
      </c>
      <c r="E221" s="36" t="s">
        <v>173</v>
      </c>
      <c r="F221" s="66">
        <f>1150.8+1313+142.7+250+57.3</f>
        <v>2913.8</v>
      </c>
      <c r="G221" s="9"/>
    </row>
    <row r="222" spans="1:10" ht="68.25" customHeight="1">
      <c r="A222" s="29">
        <v>212</v>
      </c>
      <c r="B222" s="30">
        <v>505</v>
      </c>
      <c r="C222" s="31" t="s">
        <v>310</v>
      </c>
      <c r="D222" s="31"/>
      <c r="E222" s="47" t="s">
        <v>96</v>
      </c>
      <c r="F222" s="33">
        <f>F223</f>
        <v>27</v>
      </c>
      <c r="G222" s="9"/>
    </row>
    <row r="223" spans="1:10" ht="45" customHeight="1">
      <c r="A223" s="29">
        <v>213</v>
      </c>
      <c r="B223" s="34">
        <v>505</v>
      </c>
      <c r="C223" s="35" t="s">
        <v>310</v>
      </c>
      <c r="D223" s="35" t="s">
        <v>48</v>
      </c>
      <c r="E223" s="36" t="s">
        <v>175</v>
      </c>
      <c r="F223" s="37">
        <v>27</v>
      </c>
      <c r="G223" s="9"/>
    </row>
    <row r="224" spans="1:10" ht="24" customHeight="1">
      <c r="A224" s="29">
        <v>214</v>
      </c>
      <c r="B224" s="30">
        <v>600</v>
      </c>
      <c r="C224" s="31"/>
      <c r="D224" s="31"/>
      <c r="E224" s="32" t="s">
        <v>18</v>
      </c>
      <c r="F224" s="33">
        <f>SUM(F225)</f>
        <v>74</v>
      </c>
      <c r="G224" s="9"/>
    </row>
    <row r="225" spans="1:8" ht="30" customHeight="1">
      <c r="A225" s="29">
        <v>215</v>
      </c>
      <c r="B225" s="30">
        <v>603</v>
      </c>
      <c r="C225" s="31"/>
      <c r="D225" s="31"/>
      <c r="E225" s="28" t="s">
        <v>164</v>
      </c>
      <c r="F225" s="33">
        <f>SUM(F226)</f>
        <v>74</v>
      </c>
      <c r="G225" s="9"/>
    </row>
    <row r="226" spans="1:8" ht="39.75" customHeight="1">
      <c r="A226" s="29">
        <v>216</v>
      </c>
      <c r="B226" s="30">
        <v>603</v>
      </c>
      <c r="C226" s="31" t="s">
        <v>168</v>
      </c>
      <c r="D226" s="31"/>
      <c r="E226" s="28" t="s">
        <v>367</v>
      </c>
      <c r="F226" s="33">
        <f>SUM(F227)</f>
        <v>74</v>
      </c>
      <c r="G226" s="8" t="e">
        <f>G227</f>
        <v>#REF!</v>
      </c>
    </row>
    <row r="227" spans="1:8" ht="50.25" customHeight="1">
      <c r="A227" s="29">
        <v>217</v>
      </c>
      <c r="B227" s="30">
        <v>603</v>
      </c>
      <c r="C227" s="31" t="s">
        <v>140</v>
      </c>
      <c r="D227" s="35"/>
      <c r="E227" s="28" t="s">
        <v>71</v>
      </c>
      <c r="F227" s="33">
        <f>F228</f>
        <v>74</v>
      </c>
      <c r="G227" s="8" t="e">
        <f>G228+#REF!+#REF!</f>
        <v>#REF!</v>
      </c>
    </row>
    <row r="228" spans="1:8" ht="30" customHeight="1">
      <c r="A228" s="29">
        <v>218</v>
      </c>
      <c r="B228" s="34">
        <v>603</v>
      </c>
      <c r="C228" s="35" t="s">
        <v>140</v>
      </c>
      <c r="D228" s="35" t="s">
        <v>57</v>
      </c>
      <c r="E228" s="36" t="s">
        <v>173</v>
      </c>
      <c r="F228" s="66">
        <f>564.1-534.1+23.3+1.8+18.9</f>
        <v>74</v>
      </c>
      <c r="G228" s="8">
        <f>G229</f>
        <v>581</v>
      </c>
    </row>
    <row r="229" spans="1:8" ht="21.75" customHeight="1">
      <c r="A229" s="29">
        <v>219</v>
      </c>
      <c r="B229" s="30">
        <v>700</v>
      </c>
      <c r="C229" s="31"/>
      <c r="D229" s="31"/>
      <c r="E229" s="32" t="s">
        <v>19</v>
      </c>
      <c r="F229" s="33">
        <f>SUM(F230+F240+F257+F262+F289)</f>
        <v>154124.56999999998</v>
      </c>
      <c r="G229" s="8">
        <f>G230</f>
        <v>581</v>
      </c>
    </row>
    <row r="230" spans="1:8" ht="22.5" customHeight="1">
      <c r="A230" s="29">
        <v>220</v>
      </c>
      <c r="B230" s="30">
        <v>701</v>
      </c>
      <c r="C230" s="31"/>
      <c r="D230" s="31"/>
      <c r="E230" s="28" t="s">
        <v>20</v>
      </c>
      <c r="F230" s="33">
        <f>SUM(F231)</f>
        <v>49328</v>
      </c>
      <c r="G230" s="9">
        <v>581</v>
      </c>
    </row>
    <row r="231" spans="1:8" ht="44.25" customHeight="1">
      <c r="A231" s="29">
        <v>221</v>
      </c>
      <c r="B231" s="30">
        <v>701</v>
      </c>
      <c r="C231" s="31" t="s">
        <v>141</v>
      </c>
      <c r="D231" s="35"/>
      <c r="E231" s="28" t="s">
        <v>331</v>
      </c>
      <c r="F231" s="33">
        <f>SUM(F232+F235)</f>
        <v>49328</v>
      </c>
      <c r="G231" s="9"/>
    </row>
    <row r="232" spans="1:8" ht="32.25" customHeight="1">
      <c r="A232" s="29">
        <v>222</v>
      </c>
      <c r="B232" s="30">
        <v>701</v>
      </c>
      <c r="C232" s="31" t="s">
        <v>344</v>
      </c>
      <c r="D232" s="31"/>
      <c r="E232" s="28" t="s">
        <v>251</v>
      </c>
      <c r="F232" s="33">
        <f>SUM(F233)</f>
        <v>28000</v>
      </c>
      <c r="G232" s="9"/>
    </row>
    <row r="233" spans="1:8" ht="54" customHeight="1">
      <c r="A233" s="29">
        <v>223</v>
      </c>
      <c r="B233" s="30">
        <v>701</v>
      </c>
      <c r="C233" s="31" t="s">
        <v>142</v>
      </c>
      <c r="D233" s="31"/>
      <c r="E233" s="28" t="s">
        <v>72</v>
      </c>
      <c r="F233" s="33">
        <f>SUM(F234:F234)</f>
        <v>28000</v>
      </c>
      <c r="G233" s="9"/>
    </row>
    <row r="234" spans="1:8" ht="24" customHeight="1">
      <c r="A234" s="29">
        <v>224</v>
      </c>
      <c r="B234" s="34">
        <v>701</v>
      </c>
      <c r="C234" s="35" t="s">
        <v>142</v>
      </c>
      <c r="D234" s="35" t="s">
        <v>282</v>
      </c>
      <c r="E234" s="36" t="s">
        <v>283</v>
      </c>
      <c r="F234" s="37">
        <v>28000</v>
      </c>
      <c r="G234" s="9"/>
      <c r="H234" s="80"/>
    </row>
    <row r="235" spans="1:8" ht="62.25" customHeight="1">
      <c r="A235" s="29">
        <v>225</v>
      </c>
      <c r="B235" s="30">
        <v>701</v>
      </c>
      <c r="C235" s="31" t="s">
        <v>143</v>
      </c>
      <c r="D235" s="35"/>
      <c r="E235" s="28" t="s">
        <v>73</v>
      </c>
      <c r="F235" s="33">
        <f>SUM(F236+F238)</f>
        <v>21328</v>
      </c>
      <c r="G235" s="9"/>
    </row>
    <row r="236" spans="1:8" ht="81" customHeight="1">
      <c r="A236" s="29">
        <v>226</v>
      </c>
      <c r="B236" s="30">
        <v>701</v>
      </c>
      <c r="C236" s="31" t="s">
        <v>172</v>
      </c>
      <c r="D236" s="31"/>
      <c r="E236" s="28" t="s">
        <v>74</v>
      </c>
      <c r="F236" s="33">
        <f>SUM(F237:F237)</f>
        <v>20969</v>
      </c>
      <c r="G236" s="8"/>
    </row>
    <row r="237" spans="1:8" ht="19.5" customHeight="1">
      <c r="A237" s="29">
        <v>227</v>
      </c>
      <c r="B237" s="34">
        <v>701</v>
      </c>
      <c r="C237" s="35" t="s">
        <v>172</v>
      </c>
      <c r="D237" s="35" t="s">
        <v>282</v>
      </c>
      <c r="E237" s="36" t="s">
        <v>283</v>
      </c>
      <c r="F237" s="37">
        <f>22439-1470</f>
        <v>20969</v>
      </c>
      <c r="G237" s="8"/>
    </row>
    <row r="238" spans="1:8" ht="81" customHeight="1">
      <c r="A238" s="29">
        <v>228</v>
      </c>
      <c r="B238" s="30">
        <v>701</v>
      </c>
      <c r="C238" s="31" t="s">
        <v>254</v>
      </c>
      <c r="D238" s="31"/>
      <c r="E238" s="28" t="s">
        <v>75</v>
      </c>
      <c r="F238" s="33">
        <f>SUM(F239:F239)</f>
        <v>359</v>
      </c>
      <c r="G238" s="8"/>
    </row>
    <row r="239" spans="1:8" ht="18.75" customHeight="1">
      <c r="A239" s="29">
        <v>229</v>
      </c>
      <c r="B239" s="34">
        <v>701</v>
      </c>
      <c r="C239" s="35" t="s">
        <v>254</v>
      </c>
      <c r="D239" s="35" t="s">
        <v>282</v>
      </c>
      <c r="E239" s="36" t="s">
        <v>283</v>
      </c>
      <c r="F239" s="37">
        <v>359</v>
      </c>
      <c r="G239" s="8"/>
    </row>
    <row r="240" spans="1:8" ht="27" customHeight="1">
      <c r="A240" s="29">
        <v>230</v>
      </c>
      <c r="B240" s="30">
        <v>702</v>
      </c>
      <c r="C240" s="31"/>
      <c r="D240" s="31"/>
      <c r="E240" s="28" t="s">
        <v>21</v>
      </c>
      <c r="F240" s="33">
        <f>SUM(F241+F256)</f>
        <v>93143.26999999999</v>
      </c>
      <c r="G240" s="8"/>
    </row>
    <row r="241" spans="1:7" ht="38.25" customHeight="1">
      <c r="A241" s="29">
        <v>231</v>
      </c>
      <c r="B241" s="30">
        <v>702</v>
      </c>
      <c r="C241" s="31" t="s">
        <v>141</v>
      </c>
      <c r="D241" s="31"/>
      <c r="E241" s="28" t="s">
        <v>331</v>
      </c>
      <c r="F241" s="33">
        <f>SUM(F242+F247+F252+F254)</f>
        <v>93143.26999999999</v>
      </c>
      <c r="G241" s="8">
        <f>G243</f>
        <v>81276</v>
      </c>
    </row>
    <row r="242" spans="1:7" ht="35.25" customHeight="1">
      <c r="A242" s="29">
        <v>232</v>
      </c>
      <c r="B242" s="30">
        <v>702</v>
      </c>
      <c r="C242" s="31" t="s">
        <v>339</v>
      </c>
      <c r="D242" s="31"/>
      <c r="E242" s="28" t="s">
        <v>272</v>
      </c>
      <c r="F242" s="33">
        <f>SUM(F243+F245)</f>
        <v>37148.5</v>
      </c>
      <c r="G242" s="8"/>
    </row>
    <row r="243" spans="1:7" ht="39.75" customHeight="1">
      <c r="A243" s="29">
        <v>233</v>
      </c>
      <c r="B243" s="30">
        <v>702</v>
      </c>
      <c r="C243" s="31" t="s">
        <v>255</v>
      </c>
      <c r="D243" s="31"/>
      <c r="E243" s="28" t="s">
        <v>76</v>
      </c>
      <c r="F243" s="33">
        <f>SUM(F244:F244)</f>
        <v>32297.200000000001</v>
      </c>
      <c r="G243" s="9">
        <v>81276</v>
      </c>
    </row>
    <row r="244" spans="1:7" ht="21.75" customHeight="1">
      <c r="A244" s="29">
        <v>234</v>
      </c>
      <c r="B244" s="34">
        <v>702</v>
      </c>
      <c r="C244" s="35" t="s">
        <v>255</v>
      </c>
      <c r="D244" s="35" t="s">
        <v>282</v>
      </c>
      <c r="E244" s="36" t="s">
        <v>283</v>
      </c>
      <c r="F244" s="66">
        <f>32382.2-85</f>
        <v>32297.200000000001</v>
      </c>
      <c r="G244" s="9"/>
    </row>
    <row r="245" spans="1:7" ht="48" customHeight="1">
      <c r="A245" s="29">
        <v>235</v>
      </c>
      <c r="B245" s="30">
        <v>702</v>
      </c>
      <c r="C245" s="31" t="s">
        <v>393</v>
      </c>
      <c r="D245" s="31"/>
      <c r="E245" s="82" t="s">
        <v>392</v>
      </c>
      <c r="F245" s="33">
        <f>SUM(F246)</f>
        <v>4851.3</v>
      </c>
      <c r="G245" s="9"/>
    </row>
    <row r="246" spans="1:7" ht="21.75" customHeight="1">
      <c r="A246" s="29">
        <v>236</v>
      </c>
      <c r="B246" s="34">
        <v>702</v>
      </c>
      <c r="C246" s="35" t="s">
        <v>393</v>
      </c>
      <c r="D246" s="35" t="s">
        <v>282</v>
      </c>
      <c r="E246" s="36" t="s">
        <v>283</v>
      </c>
      <c r="F246" s="37">
        <v>4851.3</v>
      </c>
      <c r="G246" s="9"/>
    </row>
    <row r="247" spans="1:7" ht="93.75" customHeight="1">
      <c r="A247" s="29">
        <v>237</v>
      </c>
      <c r="B247" s="30">
        <v>702</v>
      </c>
      <c r="C247" s="31" t="s">
        <v>256</v>
      </c>
      <c r="D247" s="35"/>
      <c r="E247" s="28" t="s">
        <v>252</v>
      </c>
      <c r="F247" s="33">
        <f>SUM(F248+F250)</f>
        <v>50466.7</v>
      </c>
      <c r="G247" s="9"/>
    </row>
    <row r="248" spans="1:7" ht="78" customHeight="1">
      <c r="A248" s="29">
        <v>238</v>
      </c>
      <c r="B248" s="30">
        <v>702</v>
      </c>
      <c r="C248" s="31" t="s">
        <v>257</v>
      </c>
      <c r="D248" s="31"/>
      <c r="E248" s="28" t="s">
        <v>77</v>
      </c>
      <c r="F248" s="33">
        <f>SUM(F249:F249)</f>
        <v>47780.7</v>
      </c>
      <c r="G248" s="9"/>
    </row>
    <row r="249" spans="1:7" ht="15.75" customHeight="1">
      <c r="A249" s="29">
        <v>239</v>
      </c>
      <c r="B249" s="34">
        <v>702</v>
      </c>
      <c r="C249" s="35" t="s">
        <v>257</v>
      </c>
      <c r="D249" s="35" t="s">
        <v>282</v>
      </c>
      <c r="E249" s="36" t="s">
        <v>283</v>
      </c>
      <c r="F249" s="66">
        <f>45589+2191.7-455+455</f>
        <v>47780.7</v>
      </c>
      <c r="G249" s="9"/>
    </row>
    <row r="250" spans="1:7" ht="122.25" customHeight="1">
      <c r="A250" s="29">
        <v>240</v>
      </c>
      <c r="B250" s="30">
        <v>702</v>
      </c>
      <c r="C250" s="31" t="s">
        <v>258</v>
      </c>
      <c r="D250" s="31"/>
      <c r="E250" s="43" t="s">
        <v>200</v>
      </c>
      <c r="F250" s="33">
        <f>SUM(F251:F251)</f>
        <v>2686</v>
      </c>
      <c r="G250" s="8"/>
    </row>
    <row r="251" spans="1:7" ht="23.25" customHeight="1">
      <c r="A251" s="29">
        <v>241</v>
      </c>
      <c r="B251" s="34">
        <v>702</v>
      </c>
      <c r="C251" s="35" t="s">
        <v>258</v>
      </c>
      <c r="D251" s="35" t="s">
        <v>282</v>
      </c>
      <c r="E251" s="36" t="s">
        <v>283</v>
      </c>
      <c r="F251" s="37">
        <f>2086+600</f>
        <v>2686</v>
      </c>
      <c r="G251" s="8"/>
    </row>
    <row r="252" spans="1:7" ht="43.5" customHeight="1">
      <c r="A252" s="29">
        <v>242</v>
      </c>
      <c r="B252" s="30">
        <v>702</v>
      </c>
      <c r="C252" s="31" t="s">
        <v>385</v>
      </c>
      <c r="D252" s="35"/>
      <c r="E252" s="28" t="s">
        <v>386</v>
      </c>
      <c r="F252" s="33">
        <f>SUM(F253)</f>
        <v>2687.3700000000003</v>
      </c>
      <c r="G252" s="8"/>
    </row>
    <row r="253" spans="1:7" ht="23.25" customHeight="1">
      <c r="A253" s="29">
        <v>243</v>
      </c>
      <c r="B253" s="34">
        <v>702</v>
      </c>
      <c r="C253" s="35" t="s">
        <v>385</v>
      </c>
      <c r="D253" s="35" t="s">
        <v>282</v>
      </c>
      <c r="E253" s="36" t="s">
        <v>283</v>
      </c>
      <c r="F253" s="66">
        <f>2856-33-10.83-106.6-18.2</f>
        <v>2687.3700000000003</v>
      </c>
      <c r="G253" s="8"/>
    </row>
    <row r="254" spans="1:7" ht="51" customHeight="1">
      <c r="A254" s="29">
        <v>244</v>
      </c>
      <c r="B254" s="30">
        <v>702</v>
      </c>
      <c r="C254" s="29" t="s">
        <v>387</v>
      </c>
      <c r="D254" s="31"/>
      <c r="E254" s="51" t="s">
        <v>388</v>
      </c>
      <c r="F254" s="33">
        <f>SUM(F255)</f>
        <v>2840.7</v>
      </c>
      <c r="G254" s="8"/>
    </row>
    <row r="255" spans="1:7" ht="23.25" customHeight="1">
      <c r="A255" s="29">
        <v>245</v>
      </c>
      <c r="B255" s="34">
        <v>702</v>
      </c>
      <c r="C255" s="54" t="s">
        <v>387</v>
      </c>
      <c r="D255" s="35" t="s">
        <v>282</v>
      </c>
      <c r="E255" s="36" t="s">
        <v>283</v>
      </c>
      <c r="F255" s="37">
        <v>2840.7</v>
      </c>
      <c r="G255" s="8"/>
    </row>
    <row r="256" spans="1:7" ht="66.75" customHeight="1">
      <c r="A256" s="29">
        <v>246</v>
      </c>
      <c r="B256" s="30">
        <v>702</v>
      </c>
      <c r="C256" s="31" t="s">
        <v>178</v>
      </c>
      <c r="D256" s="31"/>
      <c r="E256" s="28" t="s">
        <v>312</v>
      </c>
      <c r="F256" s="33">
        <v>0</v>
      </c>
      <c r="G256" s="68"/>
    </row>
    <row r="257" spans="1:8" ht="24" customHeight="1">
      <c r="A257" s="29">
        <v>247</v>
      </c>
      <c r="B257" s="30">
        <v>703</v>
      </c>
      <c r="C257" s="31"/>
      <c r="D257" s="31"/>
      <c r="E257" s="28" t="s">
        <v>190</v>
      </c>
      <c r="F257" s="33">
        <f>SUM(F258)</f>
        <v>8500</v>
      </c>
      <c r="G257" s="8"/>
    </row>
    <row r="258" spans="1:8" ht="40.5" customHeight="1">
      <c r="A258" s="29">
        <v>248</v>
      </c>
      <c r="B258" s="30">
        <v>703</v>
      </c>
      <c r="C258" s="31" t="s">
        <v>141</v>
      </c>
      <c r="D258" s="31"/>
      <c r="E258" s="28" t="s">
        <v>331</v>
      </c>
      <c r="F258" s="33">
        <f>SUM(F259)</f>
        <v>8500</v>
      </c>
      <c r="G258" s="8"/>
    </row>
    <row r="259" spans="1:8" ht="38.25" customHeight="1">
      <c r="A259" s="29">
        <v>249</v>
      </c>
      <c r="B259" s="30">
        <v>703</v>
      </c>
      <c r="C259" s="31" t="s">
        <v>368</v>
      </c>
      <c r="D259" s="31"/>
      <c r="E259" s="28" t="s">
        <v>253</v>
      </c>
      <c r="F259" s="33">
        <f>F260</f>
        <v>8500</v>
      </c>
      <c r="G259" s="8"/>
    </row>
    <row r="260" spans="1:8" ht="40.5" customHeight="1">
      <c r="A260" s="29">
        <v>250</v>
      </c>
      <c r="B260" s="30">
        <v>703</v>
      </c>
      <c r="C260" s="31" t="s">
        <v>259</v>
      </c>
      <c r="D260" s="31"/>
      <c r="E260" s="28" t="s">
        <v>78</v>
      </c>
      <c r="F260" s="33">
        <f>SUM(F261:F261)</f>
        <v>8500</v>
      </c>
      <c r="G260" s="8"/>
    </row>
    <row r="261" spans="1:8" ht="17.25" customHeight="1">
      <c r="A261" s="29">
        <v>251</v>
      </c>
      <c r="B261" s="34">
        <v>703</v>
      </c>
      <c r="C261" s="35" t="s">
        <v>259</v>
      </c>
      <c r="D261" s="35" t="s">
        <v>282</v>
      </c>
      <c r="E261" s="36" t="s">
        <v>283</v>
      </c>
      <c r="F261" s="37">
        <f>9000-500</f>
        <v>8500</v>
      </c>
      <c r="G261" s="8"/>
    </row>
    <row r="262" spans="1:8" ht="25.5" customHeight="1">
      <c r="A262" s="29">
        <v>252</v>
      </c>
      <c r="B262" s="30">
        <v>707</v>
      </c>
      <c r="C262" s="31"/>
      <c r="D262" s="31"/>
      <c r="E262" s="28" t="s">
        <v>222</v>
      </c>
      <c r="F262" s="33">
        <f>SUM(F263+F268+F281+F286)</f>
        <v>3062.8999999999996</v>
      </c>
      <c r="G262" s="8"/>
    </row>
    <row r="263" spans="1:8" ht="44.25" customHeight="1">
      <c r="A263" s="29">
        <v>253</v>
      </c>
      <c r="B263" s="30">
        <v>707</v>
      </c>
      <c r="C263" s="31" t="s">
        <v>126</v>
      </c>
      <c r="D263" s="31"/>
      <c r="E263" s="61" t="s">
        <v>327</v>
      </c>
      <c r="F263" s="33">
        <f>SUM(F264+F266)</f>
        <v>45</v>
      </c>
      <c r="G263" s="8"/>
    </row>
    <row r="264" spans="1:8" ht="108" customHeight="1">
      <c r="A264" s="29">
        <v>254</v>
      </c>
      <c r="B264" s="30">
        <v>707</v>
      </c>
      <c r="C264" s="31" t="s">
        <v>144</v>
      </c>
      <c r="D264" s="31"/>
      <c r="E264" s="51" t="s">
        <v>371</v>
      </c>
      <c r="F264" s="33">
        <f>SUM(F265)</f>
        <v>45</v>
      </c>
      <c r="G264" s="8"/>
    </row>
    <row r="265" spans="1:8" ht="34.5" customHeight="1">
      <c r="A265" s="29">
        <v>255</v>
      </c>
      <c r="B265" s="34">
        <v>707</v>
      </c>
      <c r="C265" s="35" t="s">
        <v>144</v>
      </c>
      <c r="D265" s="35" t="s">
        <v>57</v>
      </c>
      <c r="E265" s="36" t="s">
        <v>173</v>
      </c>
      <c r="F265" s="37">
        <f>29.2+15.8</f>
        <v>45</v>
      </c>
      <c r="G265" s="8"/>
    </row>
    <row r="266" spans="1:8" ht="57.75" customHeight="1">
      <c r="A266" s="29">
        <v>256</v>
      </c>
      <c r="B266" s="30">
        <v>707</v>
      </c>
      <c r="C266" s="31" t="s">
        <v>370</v>
      </c>
      <c r="D266" s="31"/>
      <c r="E266" s="52" t="s">
        <v>369</v>
      </c>
      <c r="F266" s="33">
        <f>SUM(F267)</f>
        <v>0</v>
      </c>
      <c r="G266" s="8"/>
    </row>
    <row r="267" spans="1:8" ht="34.5" customHeight="1">
      <c r="A267" s="29">
        <v>257</v>
      </c>
      <c r="B267" s="34">
        <v>707</v>
      </c>
      <c r="C267" s="35" t="s">
        <v>370</v>
      </c>
      <c r="D267" s="35" t="s">
        <v>57</v>
      </c>
      <c r="E267" s="36" t="s">
        <v>173</v>
      </c>
      <c r="F267" s="37">
        <f>51.8-51.8</f>
        <v>0</v>
      </c>
      <c r="G267" s="8"/>
    </row>
    <row r="268" spans="1:8" ht="39.75" customHeight="1">
      <c r="A268" s="29">
        <v>258</v>
      </c>
      <c r="B268" s="30">
        <v>707</v>
      </c>
      <c r="C268" s="31" t="s">
        <v>141</v>
      </c>
      <c r="D268" s="31"/>
      <c r="E268" s="28" t="s">
        <v>331</v>
      </c>
      <c r="F268" s="33">
        <f>SUM(F269+F278)</f>
        <v>2974.5999999999995</v>
      </c>
      <c r="G268" s="8"/>
    </row>
    <row r="269" spans="1:8" ht="34.5" customHeight="1">
      <c r="A269" s="29">
        <v>259</v>
      </c>
      <c r="B269" s="30">
        <v>707</v>
      </c>
      <c r="C269" s="31" t="s">
        <v>260</v>
      </c>
      <c r="D269" s="31"/>
      <c r="E269" s="51" t="s">
        <v>215</v>
      </c>
      <c r="F269" s="33">
        <f>SUM(F270+F272+F275)</f>
        <v>2974.5999999999995</v>
      </c>
      <c r="G269" s="9"/>
    </row>
    <row r="270" spans="1:8" ht="69" customHeight="1">
      <c r="A270" s="29">
        <v>260</v>
      </c>
      <c r="B270" s="30">
        <v>707</v>
      </c>
      <c r="C270" s="31" t="s">
        <v>262</v>
      </c>
      <c r="D270" s="31"/>
      <c r="E270" s="43" t="s">
        <v>261</v>
      </c>
      <c r="F270" s="33">
        <f>SUM(F271:F271)</f>
        <v>181.79999999999998</v>
      </c>
      <c r="G270" s="8">
        <f>G320</f>
        <v>21165</v>
      </c>
    </row>
    <row r="271" spans="1:8" s="2" customFormat="1" ht="27.75" customHeight="1">
      <c r="A271" s="29">
        <v>261</v>
      </c>
      <c r="B271" s="34">
        <v>707</v>
      </c>
      <c r="C271" s="35" t="s">
        <v>262</v>
      </c>
      <c r="D271" s="35" t="s">
        <v>282</v>
      </c>
      <c r="E271" s="36" t="s">
        <v>283</v>
      </c>
      <c r="F271" s="37">
        <f>178.1+3.7</f>
        <v>181.79999999999998</v>
      </c>
      <c r="G271" s="10"/>
      <c r="H271"/>
    </row>
    <row r="272" spans="1:8" s="2" customFormat="1" ht="44.25" customHeight="1">
      <c r="A272" s="29">
        <v>262</v>
      </c>
      <c r="B272" s="30">
        <v>707</v>
      </c>
      <c r="C272" s="31" t="s">
        <v>383</v>
      </c>
      <c r="D272" s="31"/>
      <c r="E272" s="28" t="s">
        <v>384</v>
      </c>
      <c r="F272" s="33">
        <f>SUM(F273:F274)</f>
        <v>1677.1999999999998</v>
      </c>
      <c r="G272" s="10"/>
      <c r="H272"/>
    </row>
    <row r="273" spans="1:8" s="2" customFormat="1" ht="27.75" customHeight="1">
      <c r="A273" s="29">
        <v>263</v>
      </c>
      <c r="B273" s="34">
        <v>707</v>
      </c>
      <c r="C273" s="35" t="s">
        <v>383</v>
      </c>
      <c r="D273" s="35" t="s">
        <v>57</v>
      </c>
      <c r="E273" s="36" t="s">
        <v>173</v>
      </c>
      <c r="F273" s="37">
        <v>916.3</v>
      </c>
      <c r="G273" s="10"/>
      <c r="H273"/>
    </row>
    <row r="274" spans="1:8" s="2" customFormat="1" ht="27.75" customHeight="1">
      <c r="A274" s="29">
        <v>264</v>
      </c>
      <c r="B274" s="34">
        <v>707</v>
      </c>
      <c r="C274" s="35" t="s">
        <v>383</v>
      </c>
      <c r="D274" s="35" t="s">
        <v>282</v>
      </c>
      <c r="E274" s="36" t="s">
        <v>283</v>
      </c>
      <c r="F274" s="37">
        <v>760.9</v>
      </c>
      <c r="G274" s="10"/>
      <c r="H274"/>
    </row>
    <row r="275" spans="1:8" s="2" customFormat="1" ht="45" customHeight="1">
      <c r="A275" s="29">
        <v>265</v>
      </c>
      <c r="B275" s="59">
        <v>707</v>
      </c>
      <c r="C275" s="60" t="s">
        <v>336</v>
      </c>
      <c r="D275" s="60"/>
      <c r="E275" s="61" t="s">
        <v>337</v>
      </c>
      <c r="F275" s="62">
        <f>SUM(F276:F277)</f>
        <v>1115.5999999999999</v>
      </c>
      <c r="G275" s="10"/>
    </row>
    <row r="276" spans="1:8" s="2" customFormat="1" ht="32.25" customHeight="1">
      <c r="A276" s="29">
        <v>266</v>
      </c>
      <c r="B276" s="63">
        <v>707</v>
      </c>
      <c r="C276" s="64" t="s">
        <v>336</v>
      </c>
      <c r="D276" s="64" t="s">
        <v>57</v>
      </c>
      <c r="E276" s="65" t="s">
        <v>173</v>
      </c>
      <c r="F276" s="66">
        <f>936.9-764.2</f>
        <v>172.69999999999993</v>
      </c>
      <c r="G276" s="10"/>
    </row>
    <row r="277" spans="1:8" s="2" customFormat="1" ht="20.25" customHeight="1">
      <c r="A277" s="29">
        <v>267</v>
      </c>
      <c r="B277" s="63">
        <v>707</v>
      </c>
      <c r="C277" s="64" t="s">
        <v>336</v>
      </c>
      <c r="D277" s="64" t="s">
        <v>282</v>
      </c>
      <c r="E277" s="65" t="s">
        <v>283</v>
      </c>
      <c r="F277" s="66">
        <f>947.2-4.3</f>
        <v>942.90000000000009</v>
      </c>
      <c r="G277" s="10"/>
    </row>
    <row r="278" spans="1:8" s="2" customFormat="1" ht="55.5" customHeight="1">
      <c r="A278" s="29">
        <v>268</v>
      </c>
      <c r="B278" s="59">
        <v>707</v>
      </c>
      <c r="C278" s="60" t="s">
        <v>335</v>
      </c>
      <c r="D278" s="60"/>
      <c r="E278" s="61" t="s">
        <v>372</v>
      </c>
      <c r="F278" s="62">
        <f>SUM(F279)</f>
        <v>0</v>
      </c>
      <c r="G278" s="10"/>
    </row>
    <row r="279" spans="1:8" s="2" customFormat="1" ht="51" customHeight="1">
      <c r="A279" s="29">
        <v>269</v>
      </c>
      <c r="B279" s="59">
        <v>707</v>
      </c>
      <c r="C279" s="60" t="s">
        <v>334</v>
      </c>
      <c r="D279" s="60"/>
      <c r="E279" s="72" t="s">
        <v>333</v>
      </c>
      <c r="F279" s="62">
        <f>SUM(F280)</f>
        <v>0</v>
      </c>
      <c r="G279" s="10"/>
    </row>
    <row r="280" spans="1:8" s="2" customFormat="1" ht="34.5" customHeight="1">
      <c r="A280" s="29">
        <v>270</v>
      </c>
      <c r="B280" s="63">
        <v>707</v>
      </c>
      <c r="C280" s="64" t="s">
        <v>334</v>
      </c>
      <c r="D280" s="35" t="s">
        <v>57</v>
      </c>
      <c r="E280" s="65" t="s">
        <v>173</v>
      </c>
      <c r="F280" s="66">
        <f>30.3-30.3</f>
        <v>0</v>
      </c>
      <c r="G280" s="10"/>
    </row>
    <row r="281" spans="1:8" s="2" customFormat="1" ht="48.75" customHeight="1">
      <c r="A281" s="29">
        <v>271</v>
      </c>
      <c r="B281" s="30">
        <v>707</v>
      </c>
      <c r="C281" s="31" t="s">
        <v>219</v>
      </c>
      <c r="D281" s="31"/>
      <c r="E281" s="28" t="s">
        <v>373</v>
      </c>
      <c r="F281" s="33">
        <f>SUM(F282+F284)</f>
        <v>28.3</v>
      </c>
      <c r="G281" s="10"/>
    </row>
    <row r="282" spans="1:8" s="2" customFormat="1" ht="48" customHeight="1">
      <c r="A282" s="29">
        <v>272</v>
      </c>
      <c r="B282" s="30">
        <v>707</v>
      </c>
      <c r="C282" s="31" t="s">
        <v>194</v>
      </c>
      <c r="D282" s="31"/>
      <c r="E282" s="28" t="s">
        <v>195</v>
      </c>
      <c r="F282" s="33">
        <f>SUM(F283)</f>
        <v>13.5</v>
      </c>
      <c r="G282" s="10"/>
    </row>
    <row r="283" spans="1:8" s="2" customFormat="1" ht="29.25" customHeight="1">
      <c r="A283" s="29">
        <v>273</v>
      </c>
      <c r="B283" s="34">
        <v>707</v>
      </c>
      <c r="C283" s="35" t="s">
        <v>194</v>
      </c>
      <c r="D283" s="35" t="s">
        <v>57</v>
      </c>
      <c r="E283" s="36" t="s">
        <v>173</v>
      </c>
      <c r="F283" s="37">
        <v>13.5</v>
      </c>
      <c r="G283" s="10"/>
    </row>
    <row r="284" spans="1:8" s="2" customFormat="1" ht="42" customHeight="1">
      <c r="A284" s="29">
        <v>274</v>
      </c>
      <c r="B284" s="30">
        <v>707</v>
      </c>
      <c r="C284" s="31" t="s">
        <v>196</v>
      </c>
      <c r="D284" s="31"/>
      <c r="E284" s="28" t="s">
        <v>197</v>
      </c>
      <c r="F284" s="33">
        <f>SUM(F285)</f>
        <v>14.8</v>
      </c>
      <c r="G284" s="10"/>
    </row>
    <row r="285" spans="1:8" s="2" customFormat="1" ht="41.25" customHeight="1">
      <c r="A285" s="29">
        <v>275</v>
      </c>
      <c r="B285" s="34">
        <v>707</v>
      </c>
      <c r="C285" s="35" t="s">
        <v>196</v>
      </c>
      <c r="D285" s="35" t="s">
        <v>57</v>
      </c>
      <c r="E285" s="36" t="s">
        <v>173</v>
      </c>
      <c r="F285" s="37">
        <f>19.8-5</f>
        <v>14.8</v>
      </c>
      <c r="G285" s="10"/>
    </row>
    <row r="286" spans="1:8" s="2" customFormat="1" ht="42.75" customHeight="1">
      <c r="A286" s="29">
        <v>276</v>
      </c>
      <c r="B286" s="30">
        <v>707</v>
      </c>
      <c r="C286" s="31" t="s">
        <v>320</v>
      </c>
      <c r="D286" s="31"/>
      <c r="E286" s="28" t="s">
        <v>314</v>
      </c>
      <c r="F286" s="33">
        <f>SUM(F287)</f>
        <v>15</v>
      </c>
      <c r="G286" s="10"/>
    </row>
    <row r="287" spans="1:8" s="2" customFormat="1" ht="48" customHeight="1">
      <c r="A287" s="29">
        <v>277</v>
      </c>
      <c r="B287" s="30">
        <v>707</v>
      </c>
      <c r="C287" s="31" t="s">
        <v>315</v>
      </c>
      <c r="D287" s="31"/>
      <c r="E287" s="28" t="s">
        <v>321</v>
      </c>
      <c r="F287" s="33">
        <f>SUM(F288)</f>
        <v>15</v>
      </c>
      <c r="G287" s="10"/>
    </row>
    <row r="288" spans="1:8" s="2" customFormat="1" ht="29.25" customHeight="1">
      <c r="A288" s="29">
        <v>278</v>
      </c>
      <c r="B288" s="34">
        <v>707</v>
      </c>
      <c r="C288" s="35" t="s">
        <v>315</v>
      </c>
      <c r="D288" s="35" t="s">
        <v>57</v>
      </c>
      <c r="E288" s="36" t="s">
        <v>173</v>
      </c>
      <c r="F288" s="37">
        <v>15</v>
      </c>
      <c r="G288" s="10"/>
    </row>
    <row r="289" spans="1:7" s="2" customFormat="1" ht="31.5" customHeight="1">
      <c r="A289" s="29">
        <v>279</v>
      </c>
      <c r="B289" s="30">
        <v>709</v>
      </c>
      <c r="C289" s="31"/>
      <c r="D289" s="31"/>
      <c r="E289" s="28" t="s">
        <v>284</v>
      </c>
      <c r="F289" s="33">
        <f>SUM(F290+F296+F301+F306+F311+F314)</f>
        <v>90.399999999999991</v>
      </c>
      <c r="G289" s="10"/>
    </row>
    <row r="290" spans="1:7" s="2" customFormat="1" ht="53.25" customHeight="1">
      <c r="A290" s="29">
        <v>280</v>
      </c>
      <c r="B290" s="30">
        <v>709</v>
      </c>
      <c r="C290" s="31" t="s">
        <v>276</v>
      </c>
      <c r="D290" s="31"/>
      <c r="E290" s="28" t="s">
        <v>374</v>
      </c>
      <c r="F290" s="33">
        <f>SUM(F291)</f>
        <v>20.8</v>
      </c>
      <c r="G290" s="10"/>
    </row>
    <row r="291" spans="1:7" s="2" customFormat="1" ht="54" customHeight="1">
      <c r="A291" s="29">
        <v>281</v>
      </c>
      <c r="B291" s="30">
        <v>709</v>
      </c>
      <c r="C291" s="31" t="s">
        <v>277</v>
      </c>
      <c r="D291" s="31"/>
      <c r="E291" s="51" t="s">
        <v>232</v>
      </c>
      <c r="F291" s="33">
        <f>SUM(F292+F294)</f>
        <v>20.8</v>
      </c>
      <c r="G291" s="10"/>
    </row>
    <row r="292" spans="1:7" s="2" customFormat="1" ht="41.25" customHeight="1">
      <c r="A292" s="29">
        <v>282</v>
      </c>
      <c r="B292" s="30">
        <v>709</v>
      </c>
      <c r="C292" s="31" t="s">
        <v>279</v>
      </c>
      <c r="D292" s="31"/>
      <c r="E292" s="47" t="s">
        <v>278</v>
      </c>
      <c r="F292" s="33">
        <f>SUM(F293)</f>
        <v>18.8</v>
      </c>
      <c r="G292" s="10"/>
    </row>
    <row r="293" spans="1:7" s="2" customFormat="1" ht="30.75" customHeight="1">
      <c r="A293" s="29">
        <v>283</v>
      </c>
      <c r="B293" s="34">
        <v>709</v>
      </c>
      <c r="C293" s="35" t="s">
        <v>279</v>
      </c>
      <c r="D293" s="35" t="s">
        <v>57</v>
      </c>
      <c r="E293" s="36" t="s">
        <v>173</v>
      </c>
      <c r="F293" s="37">
        <v>18.8</v>
      </c>
      <c r="G293" s="10"/>
    </row>
    <row r="294" spans="1:7" s="2" customFormat="1" ht="54.75" customHeight="1">
      <c r="A294" s="29">
        <v>284</v>
      </c>
      <c r="B294" s="30">
        <v>709</v>
      </c>
      <c r="C294" s="31" t="s">
        <v>300</v>
      </c>
      <c r="D294" s="31"/>
      <c r="E294" s="28" t="s">
        <v>301</v>
      </c>
      <c r="F294" s="33">
        <f>SUM(F295)</f>
        <v>2</v>
      </c>
      <c r="G294" s="10"/>
    </row>
    <row r="295" spans="1:7" s="2" customFormat="1" ht="27.75" customHeight="1">
      <c r="A295" s="29">
        <v>285</v>
      </c>
      <c r="B295" s="34">
        <v>709</v>
      </c>
      <c r="C295" s="35" t="s">
        <v>300</v>
      </c>
      <c r="D295" s="35" t="s">
        <v>57</v>
      </c>
      <c r="E295" s="36" t="s">
        <v>173</v>
      </c>
      <c r="F295" s="37">
        <v>2</v>
      </c>
      <c r="G295" s="10"/>
    </row>
    <row r="296" spans="1:7" s="2" customFormat="1" ht="44.25" customHeight="1">
      <c r="A296" s="29">
        <v>286</v>
      </c>
      <c r="B296" s="30">
        <v>709</v>
      </c>
      <c r="C296" s="31" t="s">
        <v>141</v>
      </c>
      <c r="D296" s="31"/>
      <c r="E296" s="28" t="s">
        <v>331</v>
      </c>
      <c r="F296" s="33">
        <f>SUM(F297+F299)</f>
        <v>25.9</v>
      </c>
      <c r="G296" s="10"/>
    </row>
    <row r="297" spans="1:7" s="2" customFormat="1" ht="66.75" customHeight="1">
      <c r="A297" s="29">
        <v>287</v>
      </c>
      <c r="B297" s="30">
        <v>709</v>
      </c>
      <c r="C297" s="31" t="s">
        <v>262</v>
      </c>
      <c r="D297" s="31"/>
      <c r="E297" s="43" t="s">
        <v>261</v>
      </c>
      <c r="F297" s="33">
        <f>SUM(F298)</f>
        <v>10.899999999999999</v>
      </c>
      <c r="G297" s="10"/>
    </row>
    <row r="298" spans="1:7" s="2" customFormat="1" ht="35.25" customHeight="1">
      <c r="A298" s="29">
        <v>288</v>
      </c>
      <c r="B298" s="34">
        <v>709</v>
      </c>
      <c r="C298" s="35" t="s">
        <v>262</v>
      </c>
      <c r="D298" s="35" t="s">
        <v>57</v>
      </c>
      <c r="E298" s="36" t="s">
        <v>173</v>
      </c>
      <c r="F298" s="37">
        <f>14.6-3.7</f>
        <v>10.899999999999999</v>
      </c>
      <c r="G298" s="10"/>
    </row>
    <row r="299" spans="1:7" s="2" customFormat="1" ht="39" customHeight="1">
      <c r="A299" s="29">
        <v>289</v>
      </c>
      <c r="B299" s="30">
        <v>709</v>
      </c>
      <c r="C299" s="31" t="s">
        <v>313</v>
      </c>
      <c r="D299" s="31"/>
      <c r="E299" s="28" t="s">
        <v>316</v>
      </c>
      <c r="F299" s="33">
        <f>SUM(F300)</f>
        <v>15</v>
      </c>
      <c r="G299" s="10"/>
    </row>
    <row r="300" spans="1:7" s="2" customFormat="1" ht="23.25" customHeight="1">
      <c r="A300" s="29">
        <v>290</v>
      </c>
      <c r="B300" s="34">
        <v>709</v>
      </c>
      <c r="C300" s="35" t="s">
        <v>313</v>
      </c>
      <c r="D300" s="35" t="s">
        <v>317</v>
      </c>
      <c r="E300" s="36" t="s">
        <v>318</v>
      </c>
      <c r="F300" s="37">
        <f>90-75</f>
        <v>15</v>
      </c>
      <c r="G300" s="10"/>
    </row>
    <row r="301" spans="1:7" s="2" customFormat="1" ht="45.75" customHeight="1">
      <c r="A301" s="29">
        <v>291</v>
      </c>
      <c r="B301" s="30">
        <v>709</v>
      </c>
      <c r="C301" s="31" t="s">
        <v>179</v>
      </c>
      <c r="D301" s="31"/>
      <c r="E301" s="28" t="s">
        <v>375</v>
      </c>
      <c r="F301" s="33">
        <f>SUM(F302+F304)</f>
        <v>20.8</v>
      </c>
      <c r="G301" s="10"/>
    </row>
    <row r="302" spans="1:7" s="2" customFormat="1" ht="55.5" customHeight="1">
      <c r="A302" s="29">
        <v>292</v>
      </c>
      <c r="B302" s="30">
        <v>709</v>
      </c>
      <c r="C302" s="31" t="s">
        <v>182</v>
      </c>
      <c r="D302" s="31"/>
      <c r="E302" s="51" t="s">
        <v>204</v>
      </c>
      <c r="F302" s="33">
        <f>SUM(F303)</f>
        <v>10.8</v>
      </c>
      <c r="G302" s="10"/>
    </row>
    <row r="303" spans="1:7" s="2" customFormat="1" ht="30" customHeight="1">
      <c r="A303" s="29">
        <v>293</v>
      </c>
      <c r="B303" s="34">
        <v>709</v>
      </c>
      <c r="C303" s="35" t="s">
        <v>182</v>
      </c>
      <c r="D303" s="35" t="s">
        <v>57</v>
      </c>
      <c r="E303" s="36" t="s">
        <v>173</v>
      </c>
      <c r="F303" s="37">
        <v>10.8</v>
      </c>
      <c r="G303" s="10"/>
    </row>
    <row r="304" spans="1:7" s="2" customFormat="1" ht="35.25" customHeight="1">
      <c r="A304" s="29">
        <v>294</v>
      </c>
      <c r="B304" s="30">
        <v>709</v>
      </c>
      <c r="C304" s="31" t="s">
        <v>183</v>
      </c>
      <c r="D304" s="31"/>
      <c r="E304" s="51" t="s">
        <v>180</v>
      </c>
      <c r="F304" s="33">
        <f>SUM(F305)</f>
        <v>10</v>
      </c>
      <c r="G304" s="10"/>
    </row>
    <row r="305" spans="1:8" s="2" customFormat="1" ht="36" customHeight="1">
      <c r="A305" s="29">
        <v>295</v>
      </c>
      <c r="B305" s="34">
        <v>709</v>
      </c>
      <c r="C305" s="35" t="s">
        <v>183</v>
      </c>
      <c r="D305" s="35" t="s">
        <v>57</v>
      </c>
      <c r="E305" s="36" t="s">
        <v>173</v>
      </c>
      <c r="F305" s="37">
        <v>10</v>
      </c>
      <c r="G305" s="10"/>
    </row>
    <row r="306" spans="1:8" s="2" customFormat="1" ht="60.75" customHeight="1">
      <c r="A306" s="29">
        <v>296</v>
      </c>
      <c r="B306" s="30">
        <v>709</v>
      </c>
      <c r="C306" s="31" t="s">
        <v>184</v>
      </c>
      <c r="D306" s="31"/>
      <c r="E306" s="47" t="s">
        <v>376</v>
      </c>
      <c r="F306" s="33">
        <f>SUM(F307+F309)</f>
        <v>8.3000000000000007</v>
      </c>
      <c r="G306" s="10"/>
    </row>
    <row r="307" spans="1:8" s="2" customFormat="1" ht="27.75" customHeight="1">
      <c r="A307" s="29">
        <v>297</v>
      </c>
      <c r="B307" s="30">
        <v>709</v>
      </c>
      <c r="C307" s="31" t="s">
        <v>185</v>
      </c>
      <c r="D307" s="31"/>
      <c r="E307" s="51" t="s">
        <v>181</v>
      </c>
      <c r="F307" s="33">
        <f>SUM(F308)</f>
        <v>2.2999999999999998</v>
      </c>
      <c r="G307" s="10"/>
    </row>
    <row r="308" spans="1:8" s="2" customFormat="1" ht="27.75" customHeight="1">
      <c r="A308" s="29">
        <v>298</v>
      </c>
      <c r="B308" s="34">
        <v>709</v>
      </c>
      <c r="C308" s="35" t="s">
        <v>185</v>
      </c>
      <c r="D308" s="35" t="s">
        <v>57</v>
      </c>
      <c r="E308" s="36" t="s">
        <v>173</v>
      </c>
      <c r="F308" s="37">
        <v>2.2999999999999998</v>
      </c>
      <c r="G308" s="10"/>
    </row>
    <row r="309" spans="1:8" s="2" customFormat="1" ht="54.75" customHeight="1">
      <c r="A309" s="29">
        <v>299</v>
      </c>
      <c r="B309" s="30">
        <v>709</v>
      </c>
      <c r="C309" s="31" t="s">
        <v>187</v>
      </c>
      <c r="D309" s="31"/>
      <c r="E309" s="51" t="s">
        <v>186</v>
      </c>
      <c r="F309" s="33">
        <f>SUM(F310)</f>
        <v>6</v>
      </c>
      <c r="G309" s="10"/>
    </row>
    <row r="310" spans="1:8" s="2" customFormat="1" ht="27.75" customHeight="1">
      <c r="A310" s="29">
        <v>300</v>
      </c>
      <c r="B310" s="34">
        <v>709</v>
      </c>
      <c r="C310" s="35" t="s">
        <v>187</v>
      </c>
      <c r="D310" s="35" t="s">
        <v>57</v>
      </c>
      <c r="E310" s="36" t="s">
        <v>173</v>
      </c>
      <c r="F310" s="37">
        <v>6</v>
      </c>
      <c r="G310" s="10"/>
    </row>
    <row r="311" spans="1:8" s="2" customFormat="1" ht="45" customHeight="1">
      <c r="A311" s="29">
        <v>301</v>
      </c>
      <c r="B311" s="30">
        <v>709</v>
      </c>
      <c r="C311" s="31" t="s">
        <v>219</v>
      </c>
      <c r="D311" s="31"/>
      <c r="E311" s="28" t="s">
        <v>373</v>
      </c>
      <c r="F311" s="33">
        <f>SUM(F312)</f>
        <v>5.0999999999999996</v>
      </c>
      <c r="G311" s="10"/>
    </row>
    <row r="312" spans="1:8" s="2" customFormat="1" ht="51" customHeight="1">
      <c r="A312" s="29">
        <v>302</v>
      </c>
      <c r="B312" s="30">
        <v>709</v>
      </c>
      <c r="C312" s="31" t="s">
        <v>194</v>
      </c>
      <c r="D312" s="31"/>
      <c r="E312" s="28" t="s">
        <v>195</v>
      </c>
      <c r="F312" s="33">
        <f>SUM(F313)</f>
        <v>5.0999999999999996</v>
      </c>
      <c r="G312" s="10"/>
    </row>
    <row r="313" spans="1:8" s="2" customFormat="1" ht="27.75" customHeight="1">
      <c r="A313" s="29">
        <v>303</v>
      </c>
      <c r="B313" s="34">
        <v>709</v>
      </c>
      <c r="C313" s="35" t="s">
        <v>194</v>
      </c>
      <c r="D313" s="35" t="s">
        <v>57</v>
      </c>
      <c r="E313" s="36" t="s">
        <v>173</v>
      </c>
      <c r="F313" s="37">
        <v>5.0999999999999996</v>
      </c>
      <c r="G313" s="10"/>
    </row>
    <row r="314" spans="1:8" s="2" customFormat="1" ht="42" customHeight="1">
      <c r="A314" s="29">
        <v>304</v>
      </c>
      <c r="B314" s="30">
        <v>709</v>
      </c>
      <c r="C314" s="31" t="s">
        <v>235</v>
      </c>
      <c r="D314" s="31"/>
      <c r="E314" s="47" t="s">
        <v>233</v>
      </c>
      <c r="F314" s="33">
        <f>SUM(F315)</f>
        <v>9.5</v>
      </c>
      <c r="G314" s="10"/>
    </row>
    <row r="315" spans="1:8" s="2" customFormat="1" ht="86.25" customHeight="1">
      <c r="A315" s="29">
        <v>305</v>
      </c>
      <c r="B315" s="30">
        <v>709</v>
      </c>
      <c r="C315" s="31" t="s">
        <v>236</v>
      </c>
      <c r="D315" s="31"/>
      <c r="E315" s="51" t="s">
        <v>234</v>
      </c>
      <c r="F315" s="33">
        <f>SUM(F316)</f>
        <v>9.5</v>
      </c>
      <c r="G315" s="10"/>
    </row>
    <row r="316" spans="1:8" s="2" customFormat="1" ht="30.75" customHeight="1">
      <c r="A316" s="73">
        <v>306</v>
      </c>
      <c r="B316" s="34">
        <v>709</v>
      </c>
      <c r="C316" s="35" t="s">
        <v>236</v>
      </c>
      <c r="D316" s="35" t="s">
        <v>57</v>
      </c>
      <c r="E316" s="36" t="s">
        <v>173</v>
      </c>
      <c r="F316" s="37">
        <f>120-110.5</f>
        <v>9.5</v>
      </c>
      <c r="G316" s="10"/>
    </row>
    <row r="317" spans="1:8" s="2" customFormat="1" ht="27.75" customHeight="1">
      <c r="A317" s="73">
        <v>307</v>
      </c>
      <c r="B317" s="30">
        <v>800</v>
      </c>
      <c r="C317" s="31"/>
      <c r="D317" s="31"/>
      <c r="E317" s="32" t="s">
        <v>35</v>
      </c>
      <c r="F317" s="33">
        <f>F318</f>
        <v>33619.599999999999</v>
      </c>
      <c r="G317" s="10"/>
    </row>
    <row r="318" spans="1:8" s="2" customFormat="1" ht="21.75" customHeight="1">
      <c r="A318" s="29">
        <v>308</v>
      </c>
      <c r="B318" s="30">
        <v>801</v>
      </c>
      <c r="C318" s="31"/>
      <c r="D318" s="31"/>
      <c r="E318" s="28" t="s">
        <v>22</v>
      </c>
      <c r="F318" s="33">
        <f>SUM(F319)</f>
        <v>33619.599999999999</v>
      </c>
      <c r="G318" s="10"/>
    </row>
    <row r="319" spans="1:8" s="2" customFormat="1" ht="42.75" customHeight="1">
      <c r="A319" s="29">
        <v>309</v>
      </c>
      <c r="B319" s="30">
        <v>801</v>
      </c>
      <c r="C319" s="31" t="s">
        <v>145</v>
      </c>
      <c r="D319" s="35"/>
      <c r="E319" s="28" t="s">
        <v>225</v>
      </c>
      <c r="F319" s="33">
        <f>SUM(F320+F324+F327+F329+F333+F335+F337+F339)</f>
        <v>33619.599999999999</v>
      </c>
      <c r="G319" s="10"/>
    </row>
    <row r="320" spans="1:8" ht="27.75" customHeight="1">
      <c r="A320" s="29">
        <v>310</v>
      </c>
      <c r="B320" s="30">
        <v>801</v>
      </c>
      <c r="C320" s="31" t="s">
        <v>146</v>
      </c>
      <c r="D320" s="31"/>
      <c r="E320" s="28" t="s">
        <v>79</v>
      </c>
      <c r="F320" s="33">
        <f>SUM(F321:F323)</f>
        <v>15625</v>
      </c>
      <c r="G320" s="9">
        <v>21165</v>
      </c>
      <c r="H320" s="2"/>
    </row>
    <row r="321" spans="1:8" s="3" customFormat="1" ht="19.5" customHeight="1">
      <c r="A321" s="29">
        <v>311</v>
      </c>
      <c r="B321" s="34">
        <v>801</v>
      </c>
      <c r="C321" s="35" t="s">
        <v>146</v>
      </c>
      <c r="D321" s="35" t="s">
        <v>39</v>
      </c>
      <c r="E321" s="36" t="s">
        <v>40</v>
      </c>
      <c r="F321" s="66">
        <f>12179.8-90</f>
        <v>12089.8</v>
      </c>
      <c r="G321" s="8"/>
      <c r="H321"/>
    </row>
    <row r="322" spans="1:8" ht="30" customHeight="1">
      <c r="A322" s="29">
        <v>312</v>
      </c>
      <c r="B322" s="34">
        <v>801</v>
      </c>
      <c r="C322" s="35" t="s">
        <v>146</v>
      </c>
      <c r="D322" s="35" t="s">
        <v>57</v>
      </c>
      <c r="E322" s="36" t="s">
        <v>173</v>
      </c>
      <c r="F322" s="37">
        <f>3685.2-250</f>
        <v>3435.2</v>
      </c>
      <c r="G322" s="8" t="e">
        <f>#REF!+G323+#REF!+#REF!+#REF!</f>
        <v>#REF!</v>
      </c>
      <c r="H322" s="3"/>
    </row>
    <row r="323" spans="1:8" ht="26.25" customHeight="1">
      <c r="A323" s="29">
        <v>313</v>
      </c>
      <c r="B323" s="34">
        <v>801</v>
      </c>
      <c r="C323" s="35" t="s">
        <v>146</v>
      </c>
      <c r="D323" s="35" t="s">
        <v>170</v>
      </c>
      <c r="E323" s="36" t="s">
        <v>171</v>
      </c>
      <c r="F323" s="37">
        <v>100</v>
      </c>
      <c r="G323" s="8" t="e">
        <f>#REF!+#REF!</f>
        <v>#REF!</v>
      </c>
    </row>
    <row r="324" spans="1:8" ht="41.25" customHeight="1">
      <c r="A324" s="29">
        <v>314</v>
      </c>
      <c r="B324" s="59">
        <v>801</v>
      </c>
      <c r="C324" s="60" t="s">
        <v>147</v>
      </c>
      <c r="D324" s="60"/>
      <c r="E324" s="61" t="s">
        <v>80</v>
      </c>
      <c r="F324" s="62">
        <f>SUM(F325:F326)</f>
        <v>4313.8999999999996</v>
      </c>
      <c r="G324" s="8"/>
    </row>
    <row r="325" spans="1:8" ht="27.75" customHeight="1">
      <c r="A325" s="29">
        <v>315</v>
      </c>
      <c r="B325" s="34">
        <v>801</v>
      </c>
      <c r="C325" s="35" t="s">
        <v>147</v>
      </c>
      <c r="D325" s="35" t="s">
        <v>39</v>
      </c>
      <c r="E325" s="36" t="s">
        <v>40</v>
      </c>
      <c r="F325" s="66">
        <f>3762.1-152-41.9</f>
        <v>3568.2</v>
      </c>
      <c r="G325" s="8"/>
    </row>
    <row r="326" spans="1:8" ht="30.75" customHeight="1">
      <c r="A326" s="29">
        <v>316</v>
      </c>
      <c r="B326" s="34">
        <v>801</v>
      </c>
      <c r="C326" s="35" t="s">
        <v>147</v>
      </c>
      <c r="D326" s="35" t="s">
        <v>57</v>
      </c>
      <c r="E326" s="36" t="s">
        <v>173</v>
      </c>
      <c r="F326" s="66">
        <v>745.7</v>
      </c>
      <c r="G326" s="8"/>
    </row>
    <row r="327" spans="1:8" ht="118.5" customHeight="1">
      <c r="A327" s="29">
        <v>317</v>
      </c>
      <c r="B327" s="59">
        <v>801</v>
      </c>
      <c r="C327" s="60" t="s">
        <v>419</v>
      </c>
      <c r="D327" s="60"/>
      <c r="E327" s="61" t="s">
        <v>420</v>
      </c>
      <c r="F327" s="33">
        <f>SUM(F328)</f>
        <v>63</v>
      </c>
      <c r="G327" s="8"/>
    </row>
    <row r="328" spans="1:8" ht="30.75" customHeight="1">
      <c r="A328" s="29">
        <v>318</v>
      </c>
      <c r="B328" s="34">
        <v>801</v>
      </c>
      <c r="C328" s="35" t="s">
        <v>419</v>
      </c>
      <c r="D328" s="35" t="s">
        <v>57</v>
      </c>
      <c r="E328" s="36" t="s">
        <v>173</v>
      </c>
      <c r="F328" s="37">
        <v>63</v>
      </c>
      <c r="G328" s="8"/>
    </row>
    <row r="329" spans="1:8" ht="43.5" customHeight="1">
      <c r="A329" s="29">
        <v>319</v>
      </c>
      <c r="B329" s="30">
        <v>801</v>
      </c>
      <c r="C329" s="31" t="s">
        <v>148</v>
      </c>
      <c r="D329" s="35"/>
      <c r="E329" s="28" t="s">
        <v>81</v>
      </c>
      <c r="F329" s="33">
        <f>SUM(F330:F332)</f>
        <v>6378.1</v>
      </c>
      <c r="G329" s="11"/>
      <c r="H329" s="2"/>
    </row>
    <row r="330" spans="1:8" ht="24.75" customHeight="1">
      <c r="A330" s="29">
        <v>320</v>
      </c>
      <c r="B330" s="34">
        <v>801</v>
      </c>
      <c r="C330" s="35" t="s">
        <v>148</v>
      </c>
      <c r="D330" s="35" t="s">
        <v>39</v>
      </c>
      <c r="E330" s="36" t="s">
        <v>61</v>
      </c>
      <c r="F330" s="66">
        <f>2562.1+90+152+41.9+58.8</f>
        <v>2904.8</v>
      </c>
      <c r="G330" s="11"/>
    </row>
    <row r="331" spans="1:8" ht="31.5" customHeight="1">
      <c r="A331" s="29">
        <v>321</v>
      </c>
      <c r="B331" s="34">
        <v>801</v>
      </c>
      <c r="C331" s="35" t="s">
        <v>148</v>
      </c>
      <c r="D331" s="35" t="s">
        <v>57</v>
      </c>
      <c r="E331" s="36" t="s">
        <v>173</v>
      </c>
      <c r="F331" s="66">
        <f>3530.1-1.2-2-40.9-12.7</f>
        <v>3473.3</v>
      </c>
      <c r="G331" s="11"/>
    </row>
    <row r="332" spans="1:8" s="2" customFormat="1" ht="25.5" customHeight="1">
      <c r="A332" s="29">
        <v>322</v>
      </c>
      <c r="B332" s="34">
        <v>801</v>
      </c>
      <c r="C332" s="35" t="s">
        <v>148</v>
      </c>
      <c r="D332" s="35" t="s">
        <v>170</v>
      </c>
      <c r="E332" s="36" t="s">
        <v>290</v>
      </c>
      <c r="F332" s="66">
        <f>2-2</f>
        <v>0</v>
      </c>
      <c r="G332" s="14"/>
      <c r="H332"/>
    </row>
    <row r="333" spans="1:8" s="2" customFormat="1" ht="52.5" customHeight="1">
      <c r="A333" s="29">
        <v>323</v>
      </c>
      <c r="B333" s="59">
        <v>801</v>
      </c>
      <c r="C333" s="60" t="s">
        <v>421</v>
      </c>
      <c r="D333" s="60"/>
      <c r="E333" s="61" t="s">
        <v>422</v>
      </c>
      <c r="F333" s="33">
        <f>SUM(F334)</f>
        <v>96.8</v>
      </c>
      <c r="G333" s="14"/>
      <c r="H333"/>
    </row>
    <row r="334" spans="1:8" s="2" customFormat="1" ht="27" customHeight="1">
      <c r="A334" s="29">
        <v>324</v>
      </c>
      <c r="B334" s="34">
        <v>801</v>
      </c>
      <c r="C334" s="35" t="s">
        <v>421</v>
      </c>
      <c r="D334" s="35" t="s">
        <v>57</v>
      </c>
      <c r="E334" s="36" t="s">
        <v>173</v>
      </c>
      <c r="F334" s="37">
        <v>96.8</v>
      </c>
      <c r="G334" s="14"/>
      <c r="H334"/>
    </row>
    <row r="335" spans="1:8" s="2" customFormat="1" ht="42.75" customHeight="1">
      <c r="A335" s="29">
        <v>325</v>
      </c>
      <c r="B335" s="30">
        <v>801</v>
      </c>
      <c r="C335" s="31" t="s">
        <v>149</v>
      </c>
      <c r="D335" s="35"/>
      <c r="E335" s="28" t="s">
        <v>82</v>
      </c>
      <c r="F335" s="33">
        <f>F336</f>
        <v>262.10000000000002</v>
      </c>
      <c r="G335" s="14"/>
    </row>
    <row r="336" spans="1:8" s="2" customFormat="1" ht="30" customHeight="1">
      <c r="A336" s="29">
        <v>326</v>
      </c>
      <c r="B336" s="34">
        <v>801</v>
      </c>
      <c r="C336" s="35" t="s">
        <v>149</v>
      </c>
      <c r="D336" s="35" t="s">
        <v>57</v>
      </c>
      <c r="E336" s="36" t="s">
        <v>173</v>
      </c>
      <c r="F336" s="37">
        <f>286-23.9</f>
        <v>262.10000000000002</v>
      </c>
      <c r="G336" s="14"/>
    </row>
    <row r="337" spans="1:8" s="2" customFormat="1" ht="21.75" customHeight="1">
      <c r="A337" s="29">
        <v>327</v>
      </c>
      <c r="B337" s="30">
        <v>801</v>
      </c>
      <c r="C337" s="31" t="s">
        <v>150</v>
      </c>
      <c r="D337" s="35"/>
      <c r="E337" s="28" t="s">
        <v>83</v>
      </c>
      <c r="F337" s="33">
        <f>F338</f>
        <v>568.70000000000005</v>
      </c>
      <c r="G337" s="14"/>
    </row>
    <row r="338" spans="1:8" s="2" customFormat="1" ht="30.75" customHeight="1">
      <c r="A338" s="29">
        <v>328</v>
      </c>
      <c r="B338" s="34">
        <v>801</v>
      </c>
      <c r="C338" s="35" t="s">
        <v>150</v>
      </c>
      <c r="D338" s="35" t="s">
        <v>57</v>
      </c>
      <c r="E338" s="36" t="s">
        <v>173</v>
      </c>
      <c r="F338" s="37">
        <f>645.8-11-10-25.8-30.3</f>
        <v>568.70000000000005</v>
      </c>
      <c r="G338" s="14"/>
    </row>
    <row r="339" spans="1:8" ht="30.75" customHeight="1">
      <c r="A339" s="29">
        <v>329</v>
      </c>
      <c r="B339" s="30">
        <v>801</v>
      </c>
      <c r="C339" s="31" t="s">
        <v>198</v>
      </c>
      <c r="D339" s="31"/>
      <c r="E339" s="28" t="s">
        <v>199</v>
      </c>
      <c r="F339" s="33">
        <f>SUM(F340)</f>
        <v>6312</v>
      </c>
      <c r="G339" s="8" t="e">
        <f>#REF!+G340+#REF!+#REF!</f>
        <v>#REF!</v>
      </c>
      <c r="H339" s="2"/>
    </row>
    <row r="340" spans="1:8" ht="24.75" customHeight="1">
      <c r="A340" s="29">
        <v>330</v>
      </c>
      <c r="B340" s="34">
        <v>801</v>
      </c>
      <c r="C340" s="35" t="s">
        <v>198</v>
      </c>
      <c r="D340" s="35" t="s">
        <v>39</v>
      </c>
      <c r="E340" s="36" t="s">
        <v>61</v>
      </c>
      <c r="F340" s="37">
        <v>6312</v>
      </c>
      <c r="G340" s="8" t="e">
        <f>G341</f>
        <v>#REF!</v>
      </c>
    </row>
    <row r="341" spans="1:8" ht="25.5" customHeight="1">
      <c r="A341" s="29">
        <v>331</v>
      </c>
      <c r="B341" s="30">
        <v>1000</v>
      </c>
      <c r="C341" s="31"/>
      <c r="D341" s="31"/>
      <c r="E341" s="32" t="s">
        <v>23</v>
      </c>
      <c r="F341" s="33">
        <f>SUM(F342+F346+F377+F385)</f>
        <v>33147.729999999996</v>
      </c>
      <c r="G341" s="8" t="e">
        <f>#REF!</f>
        <v>#REF!</v>
      </c>
    </row>
    <row r="342" spans="1:8" ht="24.75" customHeight="1">
      <c r="A342" s="29">
        <v>332</v>
      </c>
      <c r="B342" s="30">
        <v>1001</v>
      </c>
      <c r="C342" s="31"/>
      <c r="D342" s="31"/>
      <c r="E342" s="28" t="s">
        <v>28</v>
      </c>
      <c r="F342" s="33">
        <f>SUM(F343)</f>
        <v>3163.2999999999997</v>
      </c>
      <c r="G342" s="8"/>
    </row>
    <row r="343" spans="1:8" ht="44.25" customHeight="1">
      <c r="A343" s="29">
        <v>333</v>
      </c>
      <c r="B343" s="30">
        <v>1001</v>
      </c>
      <c r="C343" s="31" t="s">
        <v>108</v>
      </c>
      <c r="D343" s="31"/>
      <c r="E343" s="28" t="s">
        <v>319</v>
      </c>
      <c r="F343" s="33">
        <f>F344</f>
        <v>3163.2999999999997</v>
      </c>
      <c r="G343" s="8"/>
    </row>
    <row r="344" spans="1:8" ht="67.5" customHeight="1">
      <c r="A344" s="29">
        <v>334</v>
      </c>
      <c r="B344" s="30">
        <v>1001</v>
      </c>
      <c r="C344" s="31" t="s">
        <v>151</v>
      </c>
      <c r="D344" s="31"/>
      <c r="E344" s="45" t="s">
        <v>84</v>
      </c>
      <c r="F344" s="33">
        <f>F345</f>
        <v>3163.2999999999997</v>
      </c>
      <c r="G344" s="9"/>
    </row>
    <row r="345" spans="1:8" ht="30.75" customHeight="1">
      <c r="A345" s="29">
        <v>335</v>
      </c>
      <c r="B345" s="34">
        <v>1001</v>
      </c>
      <c r="C345" s="35" t="s">
        <v>151</v>
      </c>
      <c r="D345" s="53" t="s">
        <v>43</v>
      </c>
      <c r="E345" s="36" t="s">
        <v>44</v>
      </c>
      <c r="F345" s="66">
        <f>2850.6+312.7</f>
        <v>3163.2999999999997</v>
      </c>
      <c r="G345" s="8" t="e">
        <f>#REF!</f>
        <v>#REF!</v>
      </c>
    </row>
    <row r="346" spans="1:8" ht="26.25" customHeight="1">
      <c r="A346" s="29">
        <v>336</v>
      </c>
      <c r="B346" s="30">
        <v>1003</v>
      </c>
      <c r="C346" s="31"/>
      <c r="D346" s="31"/>
      <c r="E346" s="28" t="s">
        <v>25</v>
      </c>
      <c r="F346" s="33">
        <f>SUM(F347+F361+F364+F367+F371+F374)</f>
        <v>25392.7</v>
      </c>
      <c r="G346" s="8"/>
    </row>
    <row r="347" spans="1:8" s="2" customFormat="1" ht="50.25" customHeight="1">
      <c r="A347" s="29">
        <v>337</v>
      </c>
      <c r="B347" s="30">
        <v>1003</v>
      </c>
      <c r="C347" s="31" t="s">
        <v>152</v>
      </c>
      <c r="D347" s="31"/>
      <c r="E347" s="61" t="s">
        <v>377</v>
      </c>
      <c r="F347" s="33">
        <f>SUM(F348+F352+F355+F359)</f>
        <v>25364.2</v>
      </c>
      <c r="G347" s="10"/>
      <c r="H347"/>
    </row>
    <row r="348" spans="1:8" ht="124.5" customHeight="1">
      <c r="A348" s="29">
        <v>338</v>
      </c>
      <c r="B348" s="30">
        <v>1003</v>
      </c>
      <c r="C348" s="31" t="s">
        <v>280</v>
      </c>
      <c r="D348" s="35"/>
      <c r="E348" s="28" t="s">
        <v>86</v>
      </c>
      <c r="F348" s="33">
        <f>SUM(F349:F351)</f>
        <v>2808.3</v>
      </c>
      <c r="G348" s="8" t="e">
        <f>G349+#REF!</f>
        <v>#REF!</v>
      </c>
      <c r="H348" s="3"/>
    </row>
    <row r="349" spans="1:8" s="2" customFormat="1" ht="29.25" customHeight="1">
      <c r="A349" s="29">
        <v>339</v>
      </c>
      <c r="B349" s="34">
        <v>1003</v>
      </c>
      <c r="C349" s="35" t="s">
        <v>280</v>
      </c>
      <c r="D349" s="35" t="s">
        <v>57</v>
      </c>
      <c r="E349" s="36" t="s">
        <v>173</v>
      </c>
      <c r="F349" s="37">
        <v>54</v>
      </c>
      <c r="G349" s="10" t="e">
        <f>#REF!</f>
        <v>#REF!</v>
      </c>
      <c r="H349"/>
    </row>
    <row r="350" spans="1:8" s="3" customFormat="1" ht="27.75" customHeight="1">
      <c r="A350" s="29">
        <v>340</v>
      </c>
      <c r="B350" s="34">
        <v>1003</v>
      </c>
      <c r="C350" s="35" t="s">
        <v>280</v>
      </c>
      <c r="D350" s="35" t="s">
        <v>41</v>
      </c>
      <c r="E350" s="36" t="s">
        <v>42</v>
      </c>
      <c r="F350" s="37">
        <f>3600-3600</f>
        <v>0</v>
      </c>
      <c r="G350" s="8"/>
      <c r="H350" s="2"/>
    </row>
    <row r="351" spans="1:8" s="3" customFormat="1" ht="27.75" customHeight="1">
      <c r="A351" s="29">
        <v>341</v>
      </c>
      <c r="B351" s="63">
        <v>1003</v>
      </c>
      <c r="C351" s="64" t="s">
        <v>280</v>
      </c>
      <c r="D351" s="64" t="s">
        <v>43</v>
      </c>
      <c r="E351" s="65" t="s">
        <v>44</v>
      </c>
      <c r="F351" s="66">
        <f>354.3+3600-1200</f>
        <v>2754.3</v>
      </c>
      <c r="G351" s="8"/>
      <c r="H351" s="2"/>
    </row>
    <row r="352" spans="1:8" s="3" customFormat="1" ht="132.75" customHeight="1">
      <c r="A352" s="29">
        <v>342</v>
      </c>
      <c r="B352" s="30">
        <v>1003</v>
      </c>
      <c r="C352" s="31" t="s">
        <v>153</v>
      </c>
      <c r="D352" s="35"/>
      <c r="E352" s="28" t="s">
        <v>85</v>
      </c>
      <c r="F352" s="33">
        <f>SUM(F353:F354)</f>
        <v>2439.4</v>
      </c>
      <c r="G352" s="8"/>
    </row>
    <row r="353" spans="1:8" s="3" customFormat="1" ht="30" customHeight="1">
      <c r="A353" s="29">
        <v>343</v>
      </c>
      <c r="B353" s="34">
        <v>1003</v>
      </c>
      <c r="C353" s="35" t="s">
        <v>153</v>
      </c>
      <c r="D353" s="35" t="s">
        <v>57</v>
      </c>
      <c r="E353" s="36" t="s">
        <v>173</v>
      </c>
      <c r="F353" s="66">
        <f>39.4+10</f>
        <v>49.4</v>
      </c>
      <c r="G353" s="8"/>
    </row>
    <row r="354" spans="1:8" s="3" customFormat="1" ht="27" customHeight="1">
      <c r="A354" s="29">
        <v>344</v>
      </c>
      <c r="B354" s="63">
        <v>1003</v>
      </c>
      <c r="C354" s="64" t="s">
        <v>153</v>
      </c>
      <c r="D354" s="64" t="s">
        <v>43</v>
      </c>
      <c r="E354" s="65" t="s">
        <v>291</v>
      </c>
      <c r="F354" s="66">
        <f>2400-10</f>
        <v>2390</v>
      </c>
      <c r="G354" s="8"/>
    </row>
    <row r="355" spans="1:8" ht="129" customHeight="1">
      <c r="A355" s="29">
        <v>345</v>
      </c>
      <c r="B355" s="30">
        <v>1003</v>
      </c>
      <c r="C355" s="31" t="s">
        <v>281</v>
      </c>
      <c r="D355" s="35"/>
      <c r="E355" s="28" t="s">
        <v>87</v>
      </c>
      <c r="F355" s="33">
        <f>SUM(F356:F358)</f>
        <v>20109.2</v>
      </c>
      <c r="G355" s="9"/>
      <c r="H355" s="3"/>
    </row>
    <row r="356" spans="1:8" ht="28.5" customHeight="1">
      <c r="A356" s="29">
        <v>346</v>
      </c>
      <c r="B356" s="34">
        <v>1003</v>
      </c>
      <c r="C356" s="35" t="s">
        <v>281</v>
      </c>
      <c r="D356" s="35" t="s">
        <v>57</v>
      </c>
      <c r="E356" s="36" t="s">
        <v>173</v>
      </c>
      <c r="F356" s="37">
        <f>270-40</f>
        <v>230</v>
      </c>
      <c r="G356" s="8"/>
    </row>
    <row r="357" spans="1:8" s="3" customFormat="1" ht="26.25" customHeight="1">
      <c r="A357" s="29">
        <v>347</v>
      </c>
      <c r="B357" s="34">
        <v>1003</v>
      </c>
      <c r="C357" s="35" t="s">
        <v>281</v>
      </c>
      <c r="D357" s="35" t="s">
        <v>41</v>
      </c>
      <c r="E357" s="36" t="s">
        <v>42</v>
      </c>
      <c r="F357" s="37">
        <f>18000-18000</f>
        <v>0</v>
      </c>
      <c r="G357" s="8"/>
      <c r="H357"/>
    </row>
    <row r="358" spans="1:8" s="3" customFormat="1" ht="26.25" customHeight="1">
      <c r="A358" s="29">
        <v>348</v>
      </c>
      <c r="B358" s="63">
        <v>1003</v>
      </c>
      <c r="C358" s="64" t="s">
        <v>281</v>
      </c>
      <c r="D358" s="64" t="s">
        <v>43</v>
      </c>
      <c r="E358" s="65" t="s">
        <v>291</v>
      </c>
      <c r="F358" s="66">
        <f>18000+1879.2</f>
        <v>19879.2</v>
      </c>
      <c r="G358" s="86"/>
      <c r="H358" s="87"/>
    </row>
    <row r="359" spans="1:8" s="3" customFormat="1" ht="74.25" customHeight="1">
      <c r="A359" s="29">
        <v>349</v>
      </c>
      <c r="B359" s="30">
        <v>1003</v>
      </c>
      <c r="C359" s="81" t="s">
        <v>391</v>
      </c>
      <c r="D359" s="31"/>
      <c r="E359" s="28" t="s">
        <v>390</v>
      </c>
      <c r="F359" s="33">
        <f>SUM(F360)</f>
        <v>7.3</v>
      </c>
      <c r="G359" s="8"/>
      <c r="H359"/>
    </row>
    <row r="360" spans="1:8" s="3" customFormat="1" ht="26.25" customHeight="1">
      <c r="A360" s="29">
        <v>350</v>
      </c>
      <c r="B360" s="34">
        <v>1003</v>
      </c>
      <c r="C360" s="84" t="s">
        <v>391</v>
      </c>
      <c r="D360" s="35" t="s">
        <v>43</v>
      </c>
      <c r="E360" s="36" t="s">
        <v>291</v>
      </c>
      <c r="F360" s="37">
        <v>7.3</v>
      </c>
      <c r="G360" s="8"/>
      <c r="H360"/>
    </row>
    <row r="361" spans="1:8" s="3" customFormat="1" ht="45" customHeight="1">
      <c r="A361" s="29">
        <v>351</v>
      </c>
      <c r="B361" s="30">
        <v>1003</v>
      </c>
      <c r="C361" s="31" t="s">
        <v>154</v>
      </c>
      <c r="D361" s="35"/>
      <c r="E361" s="28" t="s">
        <v>378</v>
      </c>
      <c r="F361" s="33">
        <f>SUM(F362)</f>
        <v>8.5</v>
      </c>
      <c r="G361" s="8"/>
    </row>
    <row r="362" spans="1:8" s="3" customFormat="1" ht="42" customHeight="1">
      <c r="A362" s="29">
        <v>352</v>
      </c>
      <c r="B362" s="30">
        <v>1003</v>
      </c>
      <c r="C362" s="40" t="s">
        <v>289</v>
      </c>
      <c r="D362" s="35"/>
      <c r="E362" s="51" t="s">
        <v>263</v>
      </c>
      <c r="F362" s="33">
        <f>SUM(F363)</f>
        <v>8.5</v>
      </c>
      <c r="G362" s="8"/>
    </row>
    <row r="363" spans="1:8" s="3" customFormat="1" ht="25.5" customHeight="1">
      <c r="A363" s="29">
        <v>353</v>
      </c>
      <c r="B363" s="34">
        <v>1003</v>
      </c>
      <c r="C363" s="53" t="s">
        <v>289</v>
      </c>
      <c r="D363" s="53" t="s">
        <v>41</v>
      </c>
      <c r="E363" s="36" t="s">
        <v>42</v>
      </c>
      <c r="F363" s="37">
        <v>8.5</v>
      </c>
      <c r="G363" s="8"/>
    </row>
    <row r="364" spans="1:8" s="3" customFormat="1" ht="45" customHeight="1">
      <c r="A364" s="29">
        <v>354</v>
      </c>
      <c r="B364" s="30">
        <v>1003</v>
      </c>
      <c r="C364" s="40" t="s">
        <v>155</v>
      </c>
      <c r="D364" s="35"/>
      <c r="E364" s="28" t="s">
        <v>311</v>
      </c>
      <c r="F364" s="33">
        <f>SUM(F365)</f>
        <v>0</v>
      </c>
      <c r="G364" s="8"/>
    </row>
    <row r="365" spans="1:8" s="3" customFormat="1" ht="47.25" customHeight="1">
      <c r="A365" s="29">
        <v>355</v>
      </c>
      <c r="B365" s="59">
        <v>1003</v>
      </c>
      <c r="C365" s="74" t="s">
        <v>379</v>
      </c>
      <c r="D365" s="60"/>
      <c r="E365" s="72" t="s">
        <v>380</v>
      </c>
      <c r="F365" s="33">
        <f>SUM(F366)</f>
        <v>0</v>
      </c>
      <c r="G365" s="8"/>
    </row>
    <row r="366" spans="1:8" s="3" customFormat="1" ht="35.25" customHeight="1">
      <c r="A366" s="29">
        <v>356</v>
      </c>
      <c r="B366" s="63">
        <v>1003</v>
      </c>
      <c r="C366" s="75" t="s">
        <v>379</v>
      </c>
      <c r="D366" s="64" t="s">
        <v>43</v>
      </c>
      <c r="E366" s="65" t="s">
        <v>44</v>
      </c>
      <c r="F366" s="37">
        <f>305.3-305.3</f>
        <v>0</v>
      </c>
      <c r="G366" s="8"/>
    </row>
    <row r="367" spans="1:8" ht="42" customHeight="1">
      <c r="A367" s="29">
        <v>357</v>
      </c>
      <c r="B367" s="30">
        <v>1003</v>
      </c>
      <c r="C367" s="40" t="s">
        <v>218</v>
      </c>
      <c r="D367" s="31"/>
      <c r="E367" s="28" t="s">
        <v>343</v>
      </c>
      <c r="F367" s="33">
        <f>SUM(F368)</f>
        <v>0</v>
      </c>
      <c r="G367" s="9"/>
    </row>
    <row r="368" spans="1:8" ht="65.25" customHeight="1">
      <c r="A368" s="29">
        <v>358</v>
      </c>
      <c r="B368" s="30">
        <v>1003</v>
      </c>
      <c r="C368" s="40" t="s">
        <v>285</v>
      </c>
      <c r="D368" s="31"/>
      <c r="E368" s="28" t="s">
        <v>216</v>
      </c>
      <c r="F368" s="33">
        <f>SUM(F369)</f>
        <v>0</v>
      </c>
      <c r="G368" s="9"/>
    </row>
    <row r="369" spans="1:7" ht="33" customHeight="1">
      <c r="A369" s="29">
        <v>359</v>
      </c>
      <c r="B369" s="30">
        <v>1003</v>
      </c>
      <c r="C369" s="40" t="s">
        <v>266</v>
      </c>
      <c r="D369" s="31"/>
      <c r="E369" s="28" t="s">
        <v>217</v>
      </c>
      <c r="F369" s="33">
        <f>SUM(F370)</f>
        <v>0</v>
      </c>
      <c r="G369" s="9"/>
    </row>
    <row r="370" spans="1:7" ht="33.75" customHeight="1">
      <c r="A370" s="29">
        <v>360</v>
      </c>
      <c r="B370" s="34">
        <v>1003</v>
      </c>
      <c r="C370" s="53" t="s">
        <v>266</v>
      </c>
      <c r="D370" s="35" t="s">
        <v>43</v>
      </c>
      <c r="E370" s="36" t="s">
        <v>44</v>
      </c>
      <c r="F370" s="37">
        <f>1256.6-1256.6</f>
        <v>0</v>
      </c>
      <c r="G370" s="9"/>
    </row>
    <row r="371" spans="1:7" ht="29.25" customHeight="1">
      <c r="A371" s="29">
        <v>361</v>
      </c>
      <c r="B371" s="30">
        <v>1003</v>
      </c>
      <c r="C371" s="40" t="s">
        <v>223</v>
      </c>
      <c r="D371" s="31"/>
      <c r="E371" s="51" t="s">
        <v>381</v>
      </c>
      <c r="F371" s="33">
        <f>SUM(F372)</f>
        <v>5</v>
      </c>
      <c r="G371" s="9"/>
    </row>
    <row r="372" spans="1:7" ht="48" customHeight="1">
      <c r="A372" s="29">
        <v>362</v>
      </c>
      <c r="B372" s="30">
        <v>1003</v>
      </c>
      <c r="C372" s="40" t="s">
        <v>267</v>
      </c>
      <c r="D372" s="31"/>
      <c r="E372" s="28" t="s">
        <v>268</v>
      </c>
      <c r="F372" s="33">
        <f>SUM(F373)</f>
        <v>5</v>
      </c>
      <c r="G372" s="9"/>
    </row>
    <row r="373" spans="1:7" ht="29.25" customHeight="1">
      <c r="A373" s="29">
        <v>363</v>
      </c>
      <c r="B373" s="34">
        <v>1003</v>
      </c>
      <c r="C373" s="53" t="s">
        <v>267</v>
      </c>
      <c r="D373" s="35" t="s">
        <v>57</v>
      </c>
      <c r="E373" s="36" t="s">
        <v>173</v>
      </c>
      <c r="F373" s="37">
        <v>5</v>
      </c>
      <c r="G373" s="9"/>
    </row>
    <row r="374" spans="1:7" ht="27" customHeight="1">
      <c r="A374" s="29">
        <v>364</v>
      </c>
      <c r="B374" s="30">
        <v>1003</v>
      </c>
      <c r="C374" s="40" t="s">
        <v>103</v>
      </c>
      <c r="D374" s="31"/>
      <c r="E374" s="28" t="s">
        <v>54</v>
      </c>
      <c r="F374" s="33">
        <f>SUM(F375)</f>
        <v>15</v>
      </c>
      <c r="G374" s="9"/>
    </row>
    <row r="375" spans="1:7" ht="69" customHeight="1">
      <c r="A375" s="29">
        <v>365</v>
      </c>
      <c r="B375" s="30">
        <v>1003</v>
      </c>
      <c r="C375" s="40" t="s">
        <v>269</v>
      </c>
      <c r="D375" s="40"/>
      <c r="E375" s="43" t="s">
        <v>98</v>
      </c>
      <c r="F375" s="33">
        <f>SUM(F376)</f>
        <v>15</v>
      </c>
      <c r="G375" s="9"/>
    </row>
    <row r="376" spans="1:7" ht="29.25" customHeight="1">
      <c r="A376" s="29">
        <v>366</v>
      </c>
      <c r="B376" s="34">
        <v>1003</v>
      </c>
      <c r="C376" s="53" t="s">
        <v>269</v>
      </c>
      <c r="D376" s="53" t="s">
        <v>48</v>
      </c>
      <c r="E376" s="36" t="s">
        <v>175</v>
      </c>
      <c r="F376" s="37">
        <v>15</v>
      </c>
      <c r="G376" s="9"/>
    </row>
    <row r="377" spans="1:7" ht="21.75" customHeight="1">
      <c r="A377" s="29">
        <v>367</v>
      </c>
      <c r="B377" s="30">
        <v>1004</v>
      </c>
      <c r="C377" s="40"/>
      <c r="D377" s="40"/>
      <c r="E377" s="28" t="s">
        <v>396</v>
      </c>
      <c r="F377" s="33">
        <f>SUM(F378+F381)</f>
        <v>2680.0299999999997</v>
      </c>
      <c r="G377" s="9"/>
    </row>
    <row r="378" spans="1:7" ht="46.5" customHeight="1">
      <c r="A378" s="29">
        <v>368</v>
      </c>
      <c r="B378" s="30">
        <v>1004</v>
      </c>
      <c r="C378" s="31" t="s">
        <v>141</v>
      </c>
      <c r="D378" s="31"/>
      <c r="E378" s="28" t="s">
        <v>331</v>
      </c>
      <c r="F378" s="33">
        <f>SUM(F379)</f>
        <v>168.63</v>
      </c>
      <c r="G378" s="9"/>
    </row>
    <row r="379" spans="1:7" ht="82.5" customHeight="1">
      <c r="A379" s="29">
        <v>369</v>
      </c>
      <c r="B379" s="30">
        <v>1004</v>
      </c>
      <c r="C379" s="31" t="s">
        <v>385</v>
      </c>
      <c r="D379" s="35"/>
      <c r="E379" s="28" t="s">
        <v>397</v>
      </c>
      <c r="F379" s="33">
        <f>SUM(F380)</f>
        <v>168.63</v>
      </c>
      <c r="G379" s="9"/>
    </row>
    <row r="380" spans="1:7" ht="22.5" customHeight="1">
      <c r="A380" s="29">
        <v>370</v>
      </c>
      <c r="B380" s="34">
        <v>1004</v>
      </c>
      <c r="C380" s="35" t="s">
        <v>385</v>
      </c>
      <c r="D380" s="35" t="s">
        <v>282</v>
      </c>
      <c r="E380" s="36" t="s">
        <v>283</v>
      </c>
      <c r="F380" s="66">
        <f>43.83+106.6+18.2</f>
        <v>168.63</v>
      </c>
      <c r="G380" s="9"/>
    </row>
    <row r="381" spans="1:7" ht="40.5" customHeight="1">
      <c r="A381" s="29">
        <v>371</v>
      </c>
      <c r="B381" s="30">
        <v>1004</v>
      </c>
      <c r="C381" s="40" t="s">
        <v>218</v>
      </c>
      <c r="D381" s="31"/>
      <c r="E381" s="28" t="s">
        <v>343</v>
      </c>
      <c r="F381" s="33">
        <f>SUM(F382)</f>
        <v>2511.3999999999996</v>
      </c>
      <c r="G381" s="9"/>
    </row>
    <row r="382" spans="1:7" ht="64.5" customHeight="1">
      <c r="A382" s="29">
        <v>372</v>
      </c>
      <c r="B382" s="30">
        <v>1004</v>
      </c>
      <c r="C382" s="40" t="s">
        <v>285</v>
      </c>
      <c r="D382" s="31"/>
      <c r="E382" s="28" t="s">
        <v>216</v>
      </c>
      <c r="F382" s="33">
        <f>SUM(F383)</f>
        <v>2511.3999999999996</v>
      </c>
      <c r="G382" s="9"/>
    </row>
    <row r="383" spans="1:7" ht="43.5" customHeight="1">
      <c r="A383" s="29">
        <v>373</v>
      </c>
      <c r="B383" s="30">
        <v>1004</v>
      </c>
      <c r="C383" s="74" t="s">
        <v>399</v>
      </c>
      <c r="D383" s="31"/>
      <c r="E383" s="72" t="s">
        <v>398</v>
      </c>
      <c r="F383" s="33">
        <f>SUM(F384)</f>
        <v>2511.3999999999996</v>
      </c>
      <c r="G383" s="9"/>
    </row>
    <row r="384" spans="1:7" ht="27" customHeight="1">
      <c r="A384" s="29">
        <v>374</v>
      </c>
      <c r="B384" s="34">
        <v>1004</v>
      </c>
      <c r="C384" s="83" t="s">
        <v>399</v>
      </c>
      <c r="D384" s="35" t="s">
        <v>43</v>
      </c>
      <c r="E384" s="36" t="s">
        <v>44</v>
      </c>
      <c r="F384" s="37">
        <f>1310.8+1369.9-169.3</f>
        <v>2511.3999999999996</v>
      </c>
      <c r="G384" s="9"/>
    </row>
    <row r="385" spans="1:8" ht="22.5" customHeight="1">
      <c r="A385" s="29">
        <v>375</v>
      </c>
      <c r="B385" s="30">
        <v>1006</v>
      </c>
      <c r="C385" s="53"/>
      <c r="D385" s="40"/>
      <c r="E385" s="28" t="s">
        <v>36</v>
      </c>
      <c r="F385" s="33">
        <f>SUM(F386)</f>
        <v>1911.6999999999998</v>
      </c>
      <c r="G385" s="9"/>
    </row>
    <row r="386" spans="1:8" ht="44.25" customHeight="1">
      <c r="A386" s="29">
        <v>376</v>
      </c>
      <c r="B386" s="30">
        <v>1006</v>
      </c>
      <c r="C386" s="31" t="s">
        <v>152</v>
      </c>
      <c r="D386" s="31"/>
      <c r="E386" s="61" t="s">
        <v>377</v>
      </c>
      <c r="F386" s="33">
        <f>SUM(F387+F390)</f>
        <v>1911.6999999999998</v>
      </c>
      <c r="G386" s="9"/>
    </row>
    <row r="387" spans="1:8" ht="123" customHeight="1">
      <c r="A387" s="29">
        <v>377</v>
      </c>
      <c r="B387" s="30">
        <v>1006</v>
      </c>
      <c r="C387" s="31" t="s">
        <v>280</v>
      </c>
      <c r="D387" s="31"/>
      <c r="E387" s="28" t="s">
        <v>88</v>
      </c>
      <c r="F387" s="33">
        <f>SUM(F388:F389)</f>
        <v>312.89999999999998</v>
      </c>
      <c r="G387" s="9"/>
    </row>
    <row r="388" spans="1:8" ht="27" customHeight="1">
      <c r="A388" s="29">
        <v>378</v>
      </c>
      <c r="B388" s="34">
        <v>1006</v>
      </c>
      <c r="C388" s="35" t="s">
        <v>280</v>
      </c>
      <c r="D388" s="35" t="s">
        <v>45</v>
      </c>
      <c r="E388" s="36" t="s">
        <v>174</v>
      </c>
      <c r="F388" s="37">
        <f>435.2-162.3</f>
        <v>272.89999999999998</v>
      </c>
      <c r="G388" s="9"/>
    </row>
    <row r="389" spans="1:8" ht="32.25" customHeight="1">
      <c r="A389" s="29">
        <v>379</v>
      </c>
      <c r="B389" s="34">
        <v>1006</v>
      </c>
      <c r="C389" s="35" t="s">
        <v>280</v>
      </c>
      <c r="D389" s="35" t="s">
        <v>57</v>
      </c>
      <c r="E389" s="36" t="s">
        <v>173</v>
      </c>
      <c r="F389" s="37">
        <f>232-192</f>
        <v>40</v>
      </c>
      <c r="G389" s="9"/>
    </row>
    <row r="390" spans="1:8" ht="138.75" customHeight="1">
      <c r="A390" s="29">
        <v>380</v>
      </c>
      <c r="B390" s="30">
        <v>1006</v>
      </c>
      <c r="C390" s="31" t="s">
        <v>281</v>
      </c>
      <c r="D390" s="31"/>
      <c r="E390" s="28" t="s">
        <v>89</v>
      </c>
      <c r="F390" s="33">
        <f>SUM(F391:F392)</f>
        <v>1598.8</v>
      </c>
      <c r="G390" s="9"/>
    </row>
    <row r="391" spans="1:8" ht="27.75" customHeight="1">
      <c r="A391" s="29">
        <v>381</v>
      </c>
      <c r="B391" s="34">
        <v>1006</v>
      </c>
      <c r="C391" s="35" t="s">
        <v>281</v>
      </c>
      <c r="D391" s="35" t="s">
        <v>45</v>
      </c>
      <c r="E391" s="36" t="s">
        <v>174</v>
      </c>
      <c r="F391" s="66">
        <f>1036+30+18</f>
        <v>1084</v>
      </c>
      <c r="G391" s="9"/>
    </row>
    <row r="392" spans="1:8" s="3" customFormat="1" ht="30.75" customHeight="1">
      <c r="A392" s="29">
        <v>382</v>
      </c>
      <c r="B392" s="34">
        <v>1006</v>
      </c>
      <c r="C392" s="35" t="s">
        <v>281</v>
      </c>
      <c r="D392" s="35" t="s">
        <v>57</v>
      </c>
      <c r="E392" s="36" t="s">
        <v>173</v>
      </c>
      <c r="F392" s="66">
        <f>522.8+40-20-28</f>
        <v>514.79999999999995</v>
      </c>
      <c r="G392" s="8"/>
      <c r="H392"/>
    </row>
    <row r="393" spans="1:8" ht="22.5" customHeight="1">
      <c r="A393" s="29">
        <v>383</v>
      </c>
      <c r="B393" s="30">
        <v>1100</v>
      </c>
      <c r="C393" s="40"/>
      <c r="D393" s="40"/>
      <c r="E393" s="28" t="s">
        <v>32</v>
      </c>
      <c r="F393" s="33">
        <f>SUM(F394)</f>
        <v>9212.1999999999971</v>
      </c>
      <c r="G393" s="8" t="e">
        <f>G397+#REF!+G422</f>
        <v>#REF!</v>
      </c>
      <c r="H393" s="3"/>
    </row>
    <row r="394" spans="1:8" ht="21" customHeight="1">
      <c r="A394" s="29">
        <v>384</v>
      </c>
      <c r="B394" s="30">
        <v>1102</v>
      </c>
      <c r="C394" s="40"/>
      <c r="D394" s="40"/>
      <c r="E394" s="28" t="s">
        <v>166</v>
      </c>
      <c r="F394" s="33">
        <f>SUM(F395)</f>
        <v>9212.1999999999971</v>
      </c>
      <c r="G394" s="8"/>
    </row>
    <row r="395" spans="1:8" ht="48.75" customHeight="1">
      <c r="A395" s="29">
        <v>385</v>
      </c>
      <c r="B395" s="30">
        <v>1102</v>
      </c>
      <c r="C395" s="31" t="s">
        <v>126</v>
      </c>
      <c r="D395" s="31"/>
      <c r="E395" s="61" t="s">
        <v>327</v>
      </c>
      <c r="F395" s="33">
        <f>SUM(F396+F399+F404+F406+F408)</f>
        <v>9212.1999999999971</v>
      </c>
      <c r="G395" s="8"/>
    </row>
    <row r="396" spans="1:8" ht="40.5" customHeight="1">
      <c r="A396" s="29">
        <v>386</v>
      </c>
      <c r="B396" s="30">
        <v>1102</v>
      </c>
      <c r="C396" s="31" t="s">
        <v>162</v>
      </c>
      <c r="D396" s="31"/>
      <c r="E396" s="47" t="s">
        <v>97</v>
      </c>
      <c r="F396" s="33">
        <f>SUM(F397+F398)</f>
        <v>100</v>
      </c>
      <c r="G396" s="8"/>
    </row>
    <row r="397" spans="1:8" ht="34.5" customHeight="1">
      <c r="A397" s="29">
        <v>387</v>
      </c>
      <c r="B397" s="34">
        <v>1102</v>
      </c>
      <c r="C397" s="35" t="s">
        <v>162</v>
      </c>
      <c r="D397" s="35" t="s">
        <v>57</v>
      </c>
      <c r="E397" s="36" t="s">
        <v>173</v>
      </c>
      <c r="F397" s="37">
        <v>52.8</v>
      </c>
      <c r="G397" s="8" t="e">
        <f>G399</f>
        <v>#REF!</v>
      </c>
    </row>
    <row r="398" spans="1:8" ht="34.5" customHeight="1">
      <c r="A398" s="73">
        <v>388</v>
      </c>
      <c r="B398" s="63">
        <v>1102</v>
      </c>
      <c r="C398" s="64" t="s">
        <v>162</v>
      </c>
      <c r="D398" s="64" t="s">
        <v>282</v>
      </c>
      <c r="E398" s="65" t="s">
        <v>423</v>
      </c>
      <c r="F398" s="66">
        <v>47.2</v>
      </c>
      <c r="G398" s="8"/>
    </row>
    <row r="399" spans="1:8" ht="33.75" customHeight="1">
      <c r="A399" s="29">
        <v>389</v>
      </c>
      <c r="B399" s="30">
        <v>1102</v>
      </c>
      <c r="C399" s="31" t="s">
        <v>163</v>
      </c>
      <c r="D399" s="31"/>
      <c r="E399" s="28" t="s">
        <v>91</v>
      </c>
      <c r="F399" s="33">
        <f>SUM(F400:F403)</f>
        <v>8874.1999999999989</v>
      </c>
      <c r="G399" s="8" t="e">
        <f>G400</f>
        <v>#REF!</v>
      </c>
    </row>
    <row r="400" spans="1:8" ht="27" customHeight="1">
      <c r="A400" s="29">
        <v>390</v>
      </c>
      <c r="B400" s="34">
        <v>1102</v>
      </c>
      <c r="C400" s="35" t="s">
        <v>163</v>
      </c>
      <c r="D400" s="35" t="s">
        <v>39</v>
      </c>
      <c r="E400" s="36" t="s">
        <v>61</v>
      </c>
      <c r="F400" s="37">
        <f>7166.2+2.4+1.2-1692.5</f>
        <v>5477.2999999999993</v>
      </c>
      <c r="G400" s="8" t="e">
        <f>#REF!</f>
        <v>#REF!</v>
      </c>
    </row>
    <row r="401" spans="1:7" ht="28.5" customHeight="1">
      <c r="A401" s="29">
        <v>391</v>
      </c>
      <c r="B401" s="34">
        <v>1102</v>
      </c>
      <c r="C401" s="35" t="s">
        <v>163</v>
      </c>
      <c r="D401" s="35" t="s">
        <v>57</v>
      </c>
      <c r="E401" s="36" t="s">
        <v>90</v>
      </c>
      <c r="F401" s="37">
        <f>1801.8-2.4-200-15.8-1.2-500.4</f>
        <v>1082</v>
      </c>
      <c r="G401" s="8" t="e">
        <f>#REF!+#REF!</f>
        <v>#REF!</v>
      </c>
    </row>
    <row r="402" spans="1:7" ht="21.75" customHeight="1">
      <c r="A402" s="29">
        <v>392</v>
      </c>
      <c r="B402" s="34">
        <v>1102</v>
      </c>
      <c r="C402" s="35" t="s">
        <v>163</v>
      </c>
      <c r="D402" s="35" t="s">
        <v>170</v>
      </c>
      <c r="E402" s="36" t="s">
        <v>171</v>
      </c>
      <c r="F402" s="37">
        <v>5.2</v>
      </c>
      <c r="G402" s="8"/>
    </row>
    <row r="403" spans="1:7" ht="21.75" customHeight="1">
      <c r="A403" s="73">
        <v>393</v>
      </c>
      <c r="B403" s="63">
        <v>1102</v>
      </c>
      <c r="C403" s="64" t="s">
        <v>163</v>
      </c>
      <c r="D403" s="64" t="s">
        <v>282</v>
      </c>
      <c r="E403" s="65" t="s">
        <v>423</v>
      </c>
      <c r="F403" s="66">
        <f>2219.7+90</f>
        <v>2309.6999999999998</v>
      </c>
      <c r="G403" s="8"/>
    </row>
    <row r="404" spans="1:7" ht="47.25" customHeight="1">
      <c r="A404" s="29">
        <v>394</v>
      </c>
      <c r="B404" s="30">
        <v>1102</v>
      </c>
      <c r="C404" s="31" t="s">
        <v>411</v>
      </c>
      <c r="D404" s="31"/>
      <c r="E404" s="28" t="s">
        <v>410</v>
      </c>
      <c r="F404" s="33">
        <f>SUM(F405)</f>
        <v>65.3</v>
      </c>
      <c r="G404" s="8"/>
    </row>
    <row r="405" spans="1:7" ht="34.5" customHeight="1">
      <c r="A405" s="29">
        <v>395</v>
      </c>
      <c r="B405" s="34">
        <v>1102</v>
      </c>
      <c r="C405" s="35" t="s">
        <v>411</v>
      </c>
      <c r="D405" s="35" t="s">
        <v>57</v>
      </c>
      <c r="E405" s="36" t="s">
        <v>90</v>
      </c>
      <c r="F405" s="37">
        <v>65.3</v>
      </c>
      <c r="G405" s="8"/>
    </row>
    <row r="406" spans="1:7" ht="43.5" customHeight="1">
      <c r="A406" s="29">
        <v>396</v>
      </c>
      <c r="B406" s="30">
        <v>1102</v>
      </c>
      <c r="C406" s="31" t="s">
        <v>409</v>
      </c>
      <c r="D406" s="31"/>
      <c r="E406" s="28" t="s">
        <v>408</v>
      </c>
      <c r="F406" s="33">
        <f>SUM(F407)</f>
        <v>120.9</v>
      </c>
      <c r="G406" s="8"/>
    </row>
    <row r="407" spans="1:7" ht="30.75" customHeight="1">
      <c r="A407" s="29">
        <v>397</v>
      </c>
      <c r="B407" s="34">
        <v>1102</v>
      </c>
      <c r="C407" s="35" t="s">
        <v>409</v>
      </c>
      <c r="D407" s="35" t="s">
        <v>57</v>
      </c>
      <c r="E407" s="36" t="s">
        <v>90</v>
      </c>
      <c r="F407" s="37">
        <v>120.9</v>
      </c>
      <c r="G407" s="8"/>
    </row>
    <row r="408" spans="1:7" ht="59.25" customHeight="1">
      <c r="A408" s="29">
        <v>398</v>
      </c>
      <c r="B408" s="30">
        <v>1102</v>
      </c>
      <c r="C408" s="31" t="s">
        <v>414</v>
      </c>
      <c r="D408" s="31"/>
      <c r="E408" s="28" t="s">
        <v>369</v>
      </c>
      <c r="F408" s="33">
        <f>SUM(F409)</f>
        <v>51.8</v>
      </c>
      <c r="G408" s="8"/>
    </row>
    <row r="409" spans="1:7" ht="30.75" customHeight="1">
      <c r="A409" s="29">
        <v>399</v>
      </c>
      <c r="B409" s="34">
        <v>1102</v>
      </c>
      <c r="C409" s="35" t="s">
        <v>414</v>
      </c>
      <c r="D409" s="35" t="s">
        <v>57</v>
      </c>
      <c r="E409" s="36" t="s">
        <v>90</v>
      </c>
      <c r="F409" s="37">
        <v>51.8</v>
      </c>
      <c r="G409" s="8"/>
    </row>
    <row r="410" spans="1:7" ht="24" customHeight="1">
      <c r="A410" s="29">
        <v>400</v>
      </c>
      <c r="B410" s="30">
        <v>1200</v>
      </c>
      <c r="C410" s="31"/>
      <c r="D410" s="31"/>
      <c r="E410" s="32" t="s">
        <v>51</v>
      </c>
      <c r="F410" s="33">
        <f>SUM(F411)</f>
        <v>503</v>
      </c>
      <c r="G410" s="10"/>
    </row>
    <row r="411" spans="1:7" ht="23.25" customHeight="1">
      <c r="A411" s="29">
        <v>401</v>
      </c>
      <c r="B411" s="30">
        <v>1202</v>
      </c>
      <c r="C411" s="31"/>
      <c r="D411" s="31"/>
      <c r="E411" s="32" t="s">
        <v>167</v>
      </c>
      <c r="F411" s="33">
        <f>SUM(F412+F416)</f>
        <v>503</v>
      </c>
      <c r="G411" s="9">
        <v>7823</v>
      </c>
    </row>
    <row r="412" spans="1:7" ht="41.25" customHeight="1">
      <c r="A412" s="29">
        <v>402</v>
      </c>
      <c r="B412" s="30">
        <v>1202</v>
      </c>
      <c r="C412" s="31" t="s">
        <v>108</v>
      </c>
      <c r="D412" s="31"/>
      <c r="E412" s="28" t="s">
        <v>319</v>
      </c>
      <c r="F412" s="33">
        <f>SUM(F413)</f>
        <v>353</v>
      </c>
      <c r="G412" s="9"/>
    </row>
    <row r="413" spans="1:7" ht="39" customHeight="1">
      <c r="A413" s="29">
        <v>403</v>
      </c>
      <c r="B413" s="30">
        <v>1202</v>
      </c>
      <c r="C413" s="31" t="s">
        <v>156</v>
      </c>
      <c r="D413" s="31"/>
      <c r="E413" s="28" t="s">
        <v>92</v>
      </c>
      <c r="F413" s="33">
        <f>SUM(F414:F415)</f>
        <v>353</v>
      </c>
      <c r="G413" s="11" t="e">
        <f>#REF!</f>
        <v>#REF!</v>
      </c>
    </row>
    <row r="414" spans="1:7" ht="21" customHeight="1">
      <c r="A414" s="29">
        <v>404</v>
      </c>
      <c r="B414" s="34">
        <v>1202</v>
      </c>
      <c r="C414" s="35" t="s">
        <v>156</v>
      </c>
      <c r="D414" s="35" t="s">
        <v>231</v>
      </c>
      <c r="E414" s="54" t="s">
        <v>273</v>
      </c>
      <c r="F414" s="37">
        <f>353-353</f>
        <v>0</v>
      </c>
      <c r="G414" s="11"/>
    </row>
    <row r="415" spans="1:7" ht="30.75" customHeight="1">
      <c r="A415" s="29">
        <v>405</v>
      </c>
      <c r="B415" s="34">
        <v>1202</v>
      </c>
      <c r="C415" s="35" t="s">
        <v>156</v>
      </c>
      <c r="D415" s="35" t="s">
        <v>48</v>
      </c>
      <c r="E415" s="85" t="s">
        <v>175</v>
      </c>
      <c r="F415" s="37">
        <v>353</v>
      </c>
      <c r="G415" s="11"/>
    </row>
    <row r="416" spans="1:7" ht="24.75" customHeight="1">
      <c r="A416" s="29">
        <v>406</v>
      </c>
      <c r="B416" s="30">
        <v>1202</v>
      </c>
      <c r="C416" s="31" t="s">
        <v>103</v>
      </c>
      <c r="D416" s="35"/>
      <c r="E416" s="28" t="s">
        <v>54</v>
      </c>
      <c r="F416" s="33">
        <f>SUM(F417)</f>
        <v>150</v>
      </c>
      <c r="G416" s="11"/>
    </row>
    <row r="417" spans="1:10" ht="35.25" customHeight="1">
      <c r="A417" s="29">
        <v>407</v>
      </c>
      <c r="B417" s="30">
        <v>1202</v>
      </c>
      <c r="C417" s="31" t="s">
        <v>161</v>
      </c>
      <c r="D417" s="35"/>
      <c r="E417" s="28" t="s">
        <v>93</v>
      </c>
      <c r="F417" s="33">
        <f>SUM(F418:F419)</f>
        <v>150</v>
      </c>
      <c r="G417" s="11"/>
    </row>
    <row r="418" spans="1:10" s="2" customFormat="1" ht="24" customHeight="1">
      <c r="A418" s="29">
        <v>408</v>
      </c>
      <c r="B418" s="34">
        <v>1202</v>
      </c>
      <c r="C418" s="35" t="s">
        <v>161</v>
      </c>
      <c r="D418" s="35" t="s">
        <v>231</v>
      </c>
      <c r="E418" s="54" t="s">
        <v>273</v>
      </c>
      <c r="F418" s="37">
        <f>150-150</f>
        <v>0</v>
      </c>
      <c r="G418" s="10"/>
      <c r="H418"/>
    </row>
    <row r="419" spans="1:10" s="2" customFormat="1" ht="30" customHeight="1">
      <c r="A419" s="29">
        <v>409</v>
      </c>
      <c r="B419" s="34">
        <v>1202</v>
      </c>
      <c r="C419" s="35" t="s">
        <v>161</v>
      </c>
      <c r="D419" s="35" t="s">
        <v>48</v>
      </c>
      <c r="E419" s="85" t="s">
        <v>175</v>
      </c>
      <c r="F419" s="37">
        <v>150</v>
      </c>
      <c r="G419" s="10"/>
      <c r="H419"/>
    </row>
    <row r="420" spans="1:10" ht="35.25" customHeight="1">
      <c r="A420" s="29">
        <v>410</v>
      </c>
      <c r="B420" s="34"/>
      <c r="C420" s="35"/>
      <c r="D420" s="35"/>
      <c r="E420" s="32" t="s">
        <v>30</v>
      </c>
      <c r="F420" s="90">
        <f>SUM(F9+F82+F88+F117+F187+F224+F229+F317+F341+F393+F410)</f>
        <v>436226.07399999996</v>
      </c>
      <c r="G420" s="9"/>
    </row>
    <row r="421" spans="1:10" ht="27.75" customHeight="1">
      <c r="A421" s="92"/>
      <c r="B421" s="92"/>
      <c r="C421" s="92"/>
      <c r="D421" s="92"/>
      <c r="E421" s="92"/>
      <c r="F421" s="92"/>
      <c r="G421" s="9"/>
    </row>
    <row r="422" spans="1:10" s="3" customFormat="1" ht="15">
      <c r="A422" s="93" t="s">
        <v>389</v>
      </c>
      <c r="B422" s="93"/>
      <c r="C422" s="93"/>
      <c r="D422" s="93"/>
      <c r="E422" s="93"/>
      <c r="F422" s="93"/>
      <c r="G422" s="8" t="e">
        <f>#REF!+G426</f>
        <v>#REF!</v>
      </c>
      <c r="H422"/>
    </row>
    <row r="423" spans="1:10" s="3" customFormat="1">
      <c r="A423"/>
      <c r="B423" s="13"/>
      <c r="C423" s="13"/>
      <c r="D423" s="13"/>
      <c r="E423" s="18"/>
      <c r="F423" s="4"/>
      <c r="G423" s="8"/>
    </row>
    <row r="424" spans="1:10" s="2" customFormat="1">
      <c r="A424"/>
      <c r="B424" s="13"/>
      <c r="C424" s="13"/>
      <c r="D424" s="13"/>
      <c r="E424" s="18"/>
      <c r="F424" s="4"/>
      <c r="G424" s="10"/>
      <c r="H424" s="3"/>
      <c r="I424" s="91"/>
      <c r="J424" s="91"/>
    </row>
    <row r="425" spans="1:10" s="3" customFormat="1" ht="24.75" customHeight="1">
      <c r="A425"/>
      <c r="B425" s="13"/>
      <c r="C425" s="13"/>
      <c r="D425" s="13"/>
      <c r="E425" s="18"/>
      <c r="F425" s="4"/>
      <c r="G425" s="8"/>
      <c r="H425" s="2"/>
    </row>
    <row r="426" spans="1:10">
      <c r="G426" s="11" t="e">
        <f>#REF!</f>
        <v>#REF!</v>
      </c>
      <c r="H426" s="3"/>
    </row>
    <row r="427" spans="1:10" ht="16.5" customHeight="1">
      <c r="G427" s="8" t="e">
        <f>G9+G82+G88+#REF!+#REF!+G226+#REF!+G345+G393+#REF!+#REF!</f>
        <v>#REF!</v>
      </c>
    </row>
    <row r="428" spans="1:10" ht="12.75" customHeight="1">
      <c r="G428" s="5"/>
    </row>
    <row r="429" spans="1:10">
      <c r="G429" s="21"/>
    </row>
    <row r="431" spans="1:10">
      <c r="G431" s="12"/>
    </row>
  </sheetData>
  <autoFilter ref="A8:G429"/>
  <mergeCells count="10">
    <mergeCell ref="E1:F1"/>
    <mergeCell ref="E2:F2"/>
    <mergeCell ref="E3:F3"/>
    <mergeCell ref="B4:F4"/>
    <mergeCell ref="H214:J214"/>
    <mergeCell ref="I424:J424"/>
    <mergeCell ref="A421:F421"/>
    <mergeCell ref="A422:F422"/>
    <mergeCell ref="H191:J191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2021-11-30T07:19:10Z</cp:lastPrinted>
  <dcterms:created xsi:type="dcterms:W3CDTF">1996-10-08T23:32:33Z</dcterms:created>
  <dcterms:modified xsi:type="dcterms:W3CDTF">2021-11-30T08:29:13Z</dcterms:modified>
</cp:coreProperties>
</file>