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300" windowWidth="9720" windowHeight="7140"/>
  </bookViews>
  <sheets>
    <sheet name="прилож.4" sheetId="6" r:id="rId1"/>
  </sheets>
  <definedNames>
    <definedName name="_xlnm._FilterDatabase" localSheetId="0" hidden="1">прилож.4!$A$8:$H$343</definedName>
    <definedName name="_xlnm.Print_Area" localSheetId="0">прилож.4!$A$1:$H$346</definedName>
  </definedNames>
  <calcPr calcId="125725"/>
</workbook>
</file>

<file path=xl/calcChain.xml><?xml version="1.0" encoding="utf-8"?>
<calcChain xmlns="http://schemas.openxmlformats.org/spreadsheetml/2006/main">
  <c r="H328" i="6"/>
  <c r="H325"/>
  <c r="F328"/>
  <c r="F325"/>
  <c r="F148"/>
  <c r="F147"/>
  <c r="F151"/>
  <c r="F150" s="1"/>
  <c r="F95"/>
  <c r="H146" l="1"/>
  <c r="H145" s="1"/>
  <c r="F146"/>
  <c r="F203"/>
  <c r="F145" l="1"/>
  <c r="H95"/>
  <c r="H197"/>
  <c r="F197"/>
  <c r="H190" l="1"/>
  <c r="F190"/>
  <c r="H47"/>
  <c r="F47"/>
  <c r="H94"/>
  <c r="F94"/>
  <c r="H199"/>
  <c r="F199"/>
  <c r="H45"/>
  <c r="F45"/>
  <c r="H240" l="1"/>
  <c r="F240"/>
  <c r="H218" l="1"/>
  <c r="H217" s="1"/>
  <c r="F218"/>
  <c r="F217" s="1"/>
  <c r="H202" l="1"/>
  <c r="H201" s="1"/>
  <c r="F202"/>
  <c r="F201" s="1"/>
  <c r="H69" l="1"/>
  <c r="H68" s="1"/>
  <c r="F69"/>
  <c r="F68" s="1"/>
  <c r="H214" l="1"/>
  <c r="F214"/>
  <c r="H85"/>
  <c r="F85"/>
  <c r="H87"/>
  <c r="F87"/>
  <c r="H84" l="1"/>
  <c r="F84"/>
  <c r="H256" l="1"/>
  <c r="F256"/>
  <c r="H258"/>
  <c r="F258"/>
  <c r="H260"/>
  <c r="F260"/>
  <c r="H243"/>
  <c r="F243"/>
  <c r="H245"/>
  <c r="F245"/>
  <c r="H248"/>
  <c r="F248"/>
  <c r="H250"/>
  <c r="F250"/>
  <c r="H233"/>
  <c r="F233"/>
  <c r="H235"/>
  <c r="F235"/>
  <c r="H253"/>
  <c r="H252" s="1"/>
  <c r="F253"/>
  <c r="F252" s="1"/>
  <c r="H221"/>
  <c r="F221"/>
  <c r="H223"/>
  <c r="F223"/>
  <c r="F155"/>
  <c r="F220" l="1"/>
  <c r="F232"/>
  <c r="F231" s="1"/>
  <c r="F247"/>
  <c r="F242"/>
  <c r="F255"/>
  <c r="H220"/>
  <c r="H232"/>
  <c r="H231" s="1"/>
  <c r="H247"/>
  <c r="H242"/>
  <c r="H255"/>
  <c r="H302"/>
  <c r="H301" s="1"/>
  <c r="F302"/>
  <c r="F301" s="1"/>
  <c r="H183" l="1"/>
  <c r="F183"/>
  <c r="H181"/>
  <c r="F181"/>
  <c r="H306" l="1"/>
  <c r="H305" s="1"/>
  <c r="H304" s="1"/>
  <c r="H271" l="1"/>
  <c r="F271"/>
  <c r="H226"/>
  <c r="F226"/>
  <c r="H228"/>
  <c r="F228"/>
  <c r="H225" l="1"/>
  <c r="F225"/>
  <c r="H238" l="1"/>
  <c r="H237" s="1"/>
  <c r="H230" s="1"/>
  <c r="F238"/>
  <c r="F237" s="1"/>
  <c r="F230" s="1"/>
  <c r="H127"/>
  <c r="H126" s="1"/>
  <c r="F127"/>
  <c r="F126" s="1"/>
  <c r="H292" l="1"/>
  <c r="F292"/>
  <c r="F306"/>
  <c r="F305" s="1"/>
  <c r="F304" s="1"/>
  <c r="H212" l="1"/>
  <c r="H211" s="1"/>
  <c r="H210" s="1"/>
  <c r="H209" s="1"/>
  <c r="F212"/>
  <c r="F211" s="1"/>
  <c r="F210" s="1"/>
  <c r="F209" s="1"/>
  <c r="H195"/>
  <c r="F195"/>
  <c r="H193"/>
  <c r="F193"/>
  <c r="H289" l="1"/>
  <c r="F289"/>
  <c r="H90"/>
  <c r="H89" s="1"/>
  <c r="H83" s="1"/>
  <c r="F90"/>
  <c r="F89" s="1"/>
  <c r="F83" s="1"/>
  <c r="H57"/>
  <c r="F57"/>
  <c r="H137" l="1"/>
  <c r="H136" s="1"/>
  <c r="F137"/>
  <c r="F136" s="1"/>
  <c r="H299"/>
  <c r="H298" s="1"/>
  <c r="F299"/>
  <c r="F298" s="1"/>
  <c r="H135" l="1"/>
  <c r="H130" l="1"/>
  <c r="H129" s="1"/>
  <c r="F130"/>
  <c r="F129" s="1"/>
  <c r="H120" l="1"/>
  <c r="F120"/>
  <c r="H102"/>
  <c r="F102"/>
  <c r="H98"/>
  <c r="F98"/>
  <c r="H118" l="1"/>
  <c r="F118"/>
  <c r="H116"/>
  <c r="F116"/>
  <c r="H114"/>
  <c r="F114"/>
  <c r="H112"/>
  <c r="H111" s="1"/>
  <c r="F112"/>
  <c r="F111" s="1"/>
  <c r="H309"/>
  <c r="H308" s="1"/>
  <c r="F309"/>
  <c r="F308" s="1"/>
  <c r="H280" l="1"/>
  <c r="F280"/>
  <c r="H142" l="1"/>
  <c r="H141" s="1"/>
  <c r="H140" s="1"/>
  <c r="F142"/>
  <c r="F141" s="1"/>
  <c r="F140" s="1"/>
  <c r="H133"/>
  <c r="H132" s="1"/>
  <c r="F133"/>
  <c r="F132" s="1"/>
  <c r="H108"/>
  <c r="F108"/>
  <c r="H37" l="1"/>
  <c r="F37"/>
  <c r="H33"/>
  <c r="F33"/>
  <c r="H28"/>
  <c r="H27" s="1"/>
  <c r="H26" s="1"/>
  <c r="F28"/>
  <c r="F27" s="1"/>
  <c r="F26" s="1"/>
  <c r="H336" l="1"/>
  <c r="F336"/>
  <c r="H339"/>
  <c r="H338" s="1"/>
  <c r="F339"/>
  <c r="H207"/>
  <c r="H206" s="1"/>
  <c r="H205" s="1"/>
  <c r="H204" s="1"/>
  <c r="F207"/>
  <c r="F206" s="1"/>
  <c r="F205" s="1"/>
  <c r="F204" s="1"/>
  <c r="H46"/>
  <c r="F46"/>
  <c r="H335" l="1"/>
  <c r="H316"/>
  <c r="H319"/>
  <c r="H312"/>
  <c r="H311" s="1"/>
  <c r="H295"/>
  <c r="H285"/>
  <c r="H284" s="1"/>
  <c r="H283" s="1"/>
  <c r="H278"/>
  <c r="H276"/>
  <c r="H272"/>
  <c r="H269"/>
  <c r="H265"/>
  <c r="H178"/>
  <c r="H177" s="1"/>
  <c r="H172"/>
  <c r="H171" s="1"/>
  <c r="H170" s="1"/>
  <c r="H169" s="1"/>
  <c r="H167"/>
  <c r="H166" s="1"/>
  <c r="H165" s="1"/>
  <c r="H162"/>
  <c r="H160"/>
  <c r="H158"/>
  <c r="H154"/>
  <c r="H153" s="1"/>
  <c r="H144" s="1"/>
  <c r="H123"/>
  <c r="H122" s="1"/>
  <c r="H106"/>
  <c r="H105" s="1"/>
  <c r="H100"/>
  <c r="H96"/>
  <c r="H80"/>
  <c r="H78"/>
  <c r="H72"/>
  <c r="H71" s="1"/>
  <c r="H67" s="1"/>
  <c r="H63"/>
  <c r="H62" s="1"/>
  <c r="H61" s="1"/>
  <c r="H60" s="1"/>
  <c r="H56"/>
  <c r="H54"/>
  <c r="H51"/>
  <c r="H49"/>
  <c r="H43"/>
  <c r="H39"/>
  <c r="H32"/>
  <c r="H31" s="1"/>
  <c r="H24"/>
  <c r="H22"/>
  <c r="H18"/>
  <c r="H16"/>
  <c r="H12"/>
  <c r="H11" s="1"/>
  <c r="H10" s="1"/>
  <c r="H93" l="1"/>
  <c r="H77"/>
  <c r="H180"/>
  <c r="H264"/>
  <c r="H263" s="1"/>
  <c r="H262" s="1"/>
  <c r="H92"/>
  <c r="H76"/>
  <c r="H75" s="1"/>
  <c r="H66" s="1"/>
  <c r="H315"/>
  <c r="H314" s="1"/>
  <c r="H288"/>
  <c r="H287" s="1"/>
  <c r="H157"/>
  <c r="H156" s="1"/>
  <c r="H125"/>
  <c r="H139"/>
  <c r="H104"/>
  <c r="H21"/>
  <c r="H20" s="1"/>
  <c r="H15"/>
  <c r="H14" s="1"/>
  <c r="H192"/>
  <c r="H334"/>
  <c r="H333" s="1"/>
  <c r="H36"/>
  <c r="H30" s="1"/>
  <c r="H48"/>
  <c r="H42" s="1"/>
  <c r="H188"/>
  <c r="H187" s="1"/>
  <c r="H186" s="1"/>
  <c r="H324"/>
  <c r="H323" s="1"/>
  <c r="H322" s="1"/>
  <c r="F106"/>
  <c r="F105" s="1"/>
  <c r="F39"/>
  <c r="H185" l="1"/>
  <c r="H41"/>
  <c r="H9" s="1"/>
  <c r="H282"/>
  <c r="H110"/>
  <c r="H82" s="1"/>
  <c r="H176"/>
  <c r="H175" s="1"/>
  <c r="H174" s="1"/>
  <c r="F269"/>
  <c r="H341" l="1"/>
  <c r="F78" l="1"/>
  <c r="F316" l="1"/>
  <c r="F319"/>
  <c r="F315" l="1"/>
  <c r="F324"/>
  <c r="F192" l="1"/>
  <c r="F72"/>
  <c r="F180" l="1"/>
  <c r="F272"/>
  <c r="F265"/>
  <c r="F178"/>
  <c r="F43"/>
  <c r="F188"/>
  <c r="F187" s="1"/>
  <c r="F186" s="1"/>
  <c r="F295"/>
  <c r="F12" l="1"/>
  <c r="F11" s="1"/>
  <c r="F10" s="1"/>
  <c r="F16"/>
  <c r="F18"/>
  <c r="F22"/>
  <c r="F24"/>
  <c r="F32"/>
  <c r="F31" s="1"/>
  <c r="F49"/>
  <c r="F51"/>
  <c r="F54"/>
  <c r="F56"/>
  <c r="F63"/>
  <c r="F62" s="1"/>
  <c r="F61" s="1"/>
  <c r="F60" s="1"/>
  <c r="F71"/>
  <c r="F67" s="1"/>
  <c r="F80"/>
  <c r="F77" s="1"/>
  <c r="F96"/>
  <c r="F100"/>
  <c r="F123"/>
  <c r="F122" s="1"/>
  <c r="F154"/>
  <c r="F153" s="1"/>
  <c r="F144" s="1"/>
  <c r="F158"/>
  <c r="F160"/>
  <c r="F162"/>
  <c r="F167"/>
  <c r="F166" s="1"/>
  <c r="F165" s="1"/>
  <c r="F172"/>
  <c r="F171" s="1"/>
  <c r="F177"/>
  <c r="F176" s="1"/>
  <c r="F276"/>
  <c r="F278"/>
  <c r="F285"/>
  <c r="F284" s="1"/>
  <c r="F283" s="1"/>
  <c r="F288"/>
  <c r="F312"/>
  <c r="F311" s="1"/>
  <c r="F335"/>
  <c r="F338"/>
  <c r="F93" l="1"/>
  <c r="F92" s="1"/>
  <c r="F287"/>
  <c r="F264"/>
  <c r="F263" s="1"/>
  <c r="F262" s="1"/>
  <c r="F76"/>
  <c r="F75" s="1"/>
  <c r="F66" s="1"/>
  <c r="F157"/>
  <c r="F156" s="1"/>
  <c r="F139" s="1"/>
  <c r="F185"/>
  <c r="F125"/>
  <c r="F21"/>
  <c r="F20" s="1"/>
  <c r="F170"/>
  <c r="F169" s="1"/>
  <c r="F334"/>
  <c r="F333" s="1"/>
  <c r="F314"/>
  <c r="F104"/>
  <c r="F48"/>
  <c r="F36"/>
  <c r="F30" s="1"/>
  <c r="F323"/>
  <c r="F322" s="1"/>
  <c r="F175"/>
  <c r="F174" s="1"/>
  <c r="F15"/>
  <c r="F14" s="1"/>
  <c r="G12"/>
  <c r="G11" s="1"/>
  <c r="G10" s="1"/>
  <c r="G16"/>
  <c r="G15" s="1"/>
  <c r="G14" s="1"/>
  <c r="G22"/>
  <c r="G24"/>
  <c r="G33"/>
  <c r="G37"/>
  <c r="G63"/>
  <c r="G62" s="1"/>
  <c r="G61" s="1"/>
  <c r="G60" s="1"/>
  <c r="G67"/>
  <c r="G66" s="1"/>
  <c r="G123"/>
  <c r="G153"/>
  <c r="G174"/>
  <c r="G173" s="1"/>
  <c r="G172" s="1"/>
  <c r="G171" s="1"/>
  <c r="G186"/>
  <c r="G269"/>
  <c r="G265" s="1"/>
  <c r="G264" s="1"/>
  <c r="G279"/>
  <c r="G278" s="1"/>
  <c r="G277" s="1"/>
  <c r="G287"/>
  <c r="G286" s="1"/>
  <c r="G283" s="1"/>
  <c r="G321"/>
  <c r="G320" s="1"/>
  <c r="G319" s="1"/>
  <c r="G322"/>
  <c r="G41"/>
  <c r="F42" l="1"/>
  <c r="F41" s="1"/>
  <c r="F9" s="1"/>
  <c r="F282"/>
  <c r="G21"/>
  <c r="G20" s="1"/>
  <c r="G31"/>
  <c r="G30" s="1"/>
  <c r="G157"/>
  <c r="G318"/>
  <c r="G315" s="1"/>
  <c r="G9" l="1"/>
  <c r="G341" s="1"/>
  <c r="F135" l="1"/>
  <c r="F110" s="1"/>
  <c r="F82" l="1"/>
  <c r="F341" s="1"/>
</calcChain>
</file>

<file path=xl/sharedStrings.xml><?xml version="1.0" encoding="utf-8"?>
<sst xmlns="http://schemas.openxmlformats.org/spreadsheetml/2006/main" count="761" uniqueCount="368">
  <si>
    <t>№ п/п</t>
  </si>
  <si>
    <t>Наименование раздела, подраздела целевой статьи и        вида расходов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</si>
  <si>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</si>
  <si>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</si>
  <si>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</si>
  <si>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</si>
  <si>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</si>
  <si>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</si>
  <si>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</si>
  <si>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</si>
  <si>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</si>
  <si>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</si>
  <si>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</si>
  <si>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</si>
  <si>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</si>
  <si>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</si>
  <si>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</si>
  <si>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</si>
  <si>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</si>
  <si>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</si>
  <si>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</si>
  <si>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</si>
  <si>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</si>
  <si>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</si>
  <si>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</si>
  <si>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</si>
  <si>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Глава муниципального образования</t>
  </si>
  <si>
    <t>ИТОГО: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</si>
  <si>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</si>
  <si>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</si>
  <si>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</si>
  <si>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</si>
  <si>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</si>
  <si>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</si>
  <si>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2011г.Сумма, тыс.рублей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</si>
  <si>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</si>
  <si>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</si>
  <si>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</si>
  <si>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</si>
  <si>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</si>
  <si>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</si>
  <si>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</si>
  <si>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</si>
  <si>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810</t>
  </si>
  <si>
    <t>Дорожное хозяйство (дорожные фонды)</t>
  </si>
  <si>
    <t>Махнёвского муниципального образования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</si>
  <si>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</si>
  <si>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</si>
  <si>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жилищно-коммунального хозяйства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</si>
  <si>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</si>
  <si>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</si>
  <si>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 xml:space="preserve">Обеспечение деятельности муниципальных  органов (центральный аппарат)     </t>
  </si>
  <si>
    <t>240</t>
  </si>
  <si>
    <t>Обеспечение деятельности муниципальных органов (территориальные органы)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</si>
  <si>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</si>
  <si>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</si>
  <si>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</si>
  <si>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</si>
  <si>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</si>
  <si>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</si>
  <si>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</si>
  <si>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</si>
  <si>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</si>
  <si>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Содержание автомобильных дорог общего пользования местного значения и искусственных сооружений, расположенных на них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</si>
  <si>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</si>
  <si>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</si>
  <si>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</si>
  <si>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</si>
  <si>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</si>
  <si>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</si>
  <si>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</si>
  <si>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</si>
  <si>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</si>
  <si>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</si>
  <si>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</si>
  <si>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</si>
  <si>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</si>
  <si>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</si>
  <si>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</si>
  <si>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</si>
  <si>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</si>
  <si>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</si>
  <si>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</si>
  <si>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</si>
  <si>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</si>
  <si>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</si>
  <si>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</si>
  <si>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>Другие вопросы в области национальной экономики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</si>
  <si>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</si>
  <si>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</si>
  <si>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</si>
  <si>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Председатель представительного органа муниципального образования</t>
  </si>
  <si>
    <t>7000221100</t>
  </si>
  <si>
    <t>7000121100</t>
  </si>
  <si>
    <t>7000321101</t>
  </si>
  <si>
    <t>7000000000</t>
  </si>
  <si>
    <t>7000421102</t>
  </si>
  <si>
    <t>0300121000</t>
  </si>
  <si>
    <t>0300100000</t>
  </si>
  <si>
    <t>7000521103</t>
  </si>
  <si>
    <t>0100000000</t>
  </si>
  <si>
    <t>0200000000</t>
  </si>
  <si>
    <t>0200120001</t>
  </si>
  <si>
    <t>0200220002</t>
  </si>
  <si>
    <t>0200320003</t>
  </si>
  <si>
    <t>0100120012</t>
  </si>
  <si>
    <t>0100341100</t>
  </si>
  <si>
    <t>0100441200</t>
  </si>
  <si>
    <t>0100520600</t>
  </si>
  <si>
    <t>0400000000</t>
  </si>
  <si>
    <t>0400121000</t>
  </si>
  <si>
    <t>0100622000</t>
  </si>
  <si>
    <t>0600000000</t>
  </si>
  <si>
    <t>0600122100</t>
  </si>
  <si>
    <t>0700000000</t>
  </si>
  <si>
    <t>0900000000</t>
  </si>
  <si>
    <t>0900320103</t>
  </si>
  <si>
    <t>0900520105</t>
  </si>
  <si>
    <t>1000000000</t>
  </si>
  <si>
    <t>1000123100</t>
  </si>
  <si>
    <t>1100000000</t>
  </si>
  <si>
    <t>1100123110</t>
  </si>
  <si>
    <t>1100223120</t>
  </si>
  <si>
    <t>1100323130</t>
  </si>
  <si>
    <t>1200023100</t>
  </si>
  <si>
    <t>1300000000</t>
  </si>
  <si>
    <t>1400023000</t>
  </si>
  <si>
    <t>1500022200</t>
  </si>
  <si>
    <t>1600000000</t>
  </si>
  <si>
    <t>1600125110</t>
  </si>
  <si>
    <t>1600245100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</si>
  <si>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</si>
  <si>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</si>
  <si>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</si>
  <si>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</si>
  <si>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</si>
  <si>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</si>
  <si>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</si>
  <si>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</si>
  <si>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</si>
  <si>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</si>
  <si>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2000000000</t>
  </si>
  <si>
    <t>0100820200</t>
  </si>
  <si>
    <t>0200420004</t>
  </si>
  <si>
    <t>7000851180</t>
  </si>
  <si>
    <t>Сельское хозяйство и рыболовство</t>
  </si>
  <si>
    <t>2100042П00</t>
  </si>
  <si>
    <t>7001121105</t>
  </si>
  <si>
    <t>0700228100</t>
  </si>
  <si>
    <t>0700328200</t>
  </si>
  <si>
    <t>Охрана объектов растительного и животного мира и среды их обитания</t>
  </si>
  <si>
    <t>0300000000</t>
  </si>
  <si>
    <t>Массовый спорт</t>
  </si>
  <si>
    <t>Периодическая печать и издательства</t>
  </si>
  <si>
    <t>1500000000</t>
  </si>
  <si>
    <t>1400000000</t>
  </si>
  <si>
    <t>850</t>
  </si>
  <si>
    <t>Уплата налогов, сборов и иных платежей</t>
  </si>
  <si>
    <t>1600245110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</si>
  <si>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</si>
  <si>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</si>
  <si>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</si>
  <si>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</si>
  <si>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Приложение № 5</t>
  </si>
  <si>
    <t>2400000000</t>
  </si>
  <si>
    <t>2200000000</t>
  </si>
  <si>
    <t>2200122410</t>
  </si>
  <si>
    <t>2200222420</t>
  </si>
  <si>
    <t>Усиление социальной профилактики правонарушений среди несовершеннолетних</t>
  </si>
  <si>
    <t>2300000000</t>
  </si>
  <si>
    <t>2300122510</t>
  </si>
  <si>
    <t>Снижение уровня правонарушений среди несовершеннолетних</t>
  </si>
  <si>
    <t>2300222520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</si>
  <si>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</si>
  <si>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Осуществление обслуживания Финансового отдела Администрации Махнёвского муниципального образования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</si>
  <si>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  2016-2025 годы"</t>
  </si>
  <si>
    <t>Дополнительное образование детей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</si>
  <si>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</si>
  <si>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7000951200</t>
  </si>
  <si>
    <t>0200520005</t>
  </si>
  <si>
    <t>Проведение землеустройства  земель  сельскохозяйственного назначения</t>
  </si>
  <si>
    <t>0600022000</t>
  </si>
  <si>
    <t>630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</si>
  <si>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</si>
  <si>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>2700122320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</si>
  <si>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</si>
  <si>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2700222330</t>
  </si>
  <si>
    <t>Муниципальные мероприятия, направленные на развитие межнациональных и межконфессиональных отношений</t>
  </si>
  <si>
    <t>2700000000</t>
  </si>
  <si>
    <t>1000223200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</si>
  <si>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</si>
  <si>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1200000000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</si>
  <si>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</si>
  <si>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2800000000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</si>
  <si>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</si>
  <si>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2800122501</t>
  </si>
  <si>
    <t>Ликвидация  ветхих и аварийных домов на территории Махнёвского муниципального образования</t>
  </si>
  <si>
    <t>Организация обслуживания уличного освещения</t>
  </si>
  <si>
    <t>Создание условий для сохранения здоровья и развития детей на территории Махнёвского муниципального образования</t>
  </si>
  <si>
    <t>1700626600</t>
  </si>
  <si>
    <t>Обеспечение деятельности обслуживающего пресонала учреждений культуры</t>
  </si>
  <si>
    <t>2900000000</t>
  </si>
  <si>
    <t>Судебная система</t>
  </si>
  <si>
    <t>Создание условий для формирования и предоставления бесплатно однократно земельных участков</t>
  </si>
  <si>
    <t>2500000000</t>
  </si>
  <si>
    <t>Молодежная политика</t>
  </si>
  <si>
    <t>Финансирование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</si>
  <si>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>3000000000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</si>
  <si>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</si>
  <si>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622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</si>
  <si>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</si>
  <si>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3200000000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</si>
  <si>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</si>
  <si>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3200121314</t>
  </si>
  <si>
    <t>3200222314</t>
  </si>
  <si>
    <t>Создание комплексной системы профилактики ДТП в целях формирования у участников дорожного движения стереотипа законопослушного поведения и негативного отношения к правонарушениям в сфере дорожного движения, реализация программы правового воспитания участников дорожного движения, культуры их поведения</t>
  </si>
  <si>
    <t>3200323314</t>
  </si>
  <si>
    <t>Предупреждение опасного поведения детей дошкольного и школьного возраста, участников дорожного движения</t>
  </si>
  <si>
    <t>Совершенствование системы профилактики детского дорожно-транспортного травматизма, формирование у детей навыков безопасного поведения на дорогах</t>
  </si>
  <si>
    <t>0900420104</t>
  </si>
  <si>
    <t xml:space="preserve">Ремонт автомобильных дорог общего пользования местного значения </t>
  </si>
  <si>
    <t>0900620106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</si>
  <si>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</si>
  <si>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</si>
  <si>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</si>
  <si>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</si>
  <si>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</si>
  <si>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3300000000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</si>
  <si>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</t>
  </si>
  <si>
    <t>Развитие системы общего образования в Махнёвском муниципальном образовании</t>
  </si>
  <si>
    <t>Развитие системы дополнительного образования, отдыха и оздоровления детей в Махнёвском муниципальном образовании</t>
  </si>
  <si>
    <t>1600245120</t>
  </si>
  <si>
    <t>1600325210</t>
  </si>
  <si>
    <t>1600445300</t>
  </si>
  <si>
    <t>1600445310</t>
  </si>
  <si>
    <t>1600445320</t>
  </si>
  <si>
    <t>1600625310</t>
  </si>
  <si>
    <t>1600745500</t>
  </si>
  <si>
    <t>Организация 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</si>
  <si>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1600700000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</si>
  <si>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</si>
  <si>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3100000000</t>
  </si>
  <si>
    <t xml:space="preserve">Муниципальная программа «Защита прав потребителей в Махнёвском муниципальном образовании на 2018-2024 годы» </t>
  </si>
  <si>
    <t>3100020100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</si>
  <si>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</si>
  <si>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3100120100</t>
  </si>
  <si>
    <t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</t>
  </si>
  <si>
    <t>3000120300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</si>
  <si>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</si>
  <si>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0100120013</t>
  </si>
  <si>
    <t>7000729200</t>
  </si>
  <si>
    <t>Субсидии автономным учреждениям на иные цели</t>
  </si>
  <si>
    <t>0100041000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</si>
  <si>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</si>
  <si>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>0600222200</t>
  </si>
  <si>
    <t>Создание системы социальной профилактики наркомании, активизация борьбы с пьянством, алкоголизмом, табакокурением</t>
  </si>
  <si>
    <t>0800022100</t>
  </si>
  <si>
    <t>0800122110</t>
  </si>
  <si>
    <t>0800000000</t>
  </si>
  <si>
    <t xml:space="preserve">Мероприятия по регулированию численности безнадзорных собак на территории Махнёвского муниципального образования </t>
  </si>
  <si>
    <t>2100000000</t>
  </si>
  <si>
    <t>2600000000</t>
  </si>
  <si>
    <t>1300323710</t>
  </si>
  <si>
    <t>1300423730</t>
  </si>
  <si>
    <t>1300523750</t>
  </si>
  <si>
    <t>Развитие системы дошкольного образования в Махнёвском муниципальном образовании</t>
  </si>
  <si>
    <t>1800149100</t>
  </si>
  <si>
    <t>1800249200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</si>
  <si>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коммунальной инфраструктуры, техническое обслуживание газопроводов, энергообеспечение п.Калач )  </t>
  </si>
  <si>
    <t>610</t>
  </si>
  <si>
    <t>Субсидии бюджетным учреждениям</t>
  </si>
  <si>
    <t>2900100000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</si>
  <si>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</si>
  <si>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2900121300</t>
  </si>
  <si>
    <t>Предоставление мер государственной поддержки в решении жилищной проблемы молодым семьям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</si>
  <si>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Liberation Serif"/>
        <family val="1"/>
        <charset val="204"/>
      </rPr>
      <t>финансового</t>
    </r>
    <r>
      <rPr>
        <b/>
        <sz val="10"/>
        <rFont val="Liberation Serif"/>
        <family val="1"/>
        <charset val="204"/>
      </rPr>
      <t xml:space="preserve"> (</t>
    </r>
    <r>
      <rPr>
        <b/>
        <sz val="10"/>
        <color indexed="8"/>
        <rFont val="Liberation Serif"/>
        <family val="1"/>
        <charset val="204"/>
      </rPr>
      <t xml:space="preserve">финансово-бюджетного) </t>
    </r>
    <r>
      <rPr>
        <b/>
        <sz val="10"/>
        <rFont val="Liberation Serif"/>
        <family val="1"/>
        <charset val="204"/>
      </rPr>
      <t>надзора</t>
    </r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</si>
  <si>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</si>
  <si>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Liberation Serif"/>
        <family val="1"/>
        <charset val="204"/>
      </rPr>
      <t xml:space="preserve"> </t>
    </r>
  </si>
  <si>
    <t>Муниципальная программа "Формирование современной городской среды  на 2018-2024 годы"</t>
  </si>
  <si>
    <t>Сумма в тыс. рублей на 2022 год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</si>
  <si>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</si>
  <si>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>Оказание правовой, психологической помощи и услуг лицам, страдающим химическими зависимостями. Развитие волнтёрского движения, взаимодействие с общественными и религиозными организациями</t>
  </si>
  <si>
    <t>0800222110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</si>
  <si>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</si>
  <si>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t xml:space="preserve">Муниципальная программа «Развитие информационного общества на территории  Махнёвском муниципальном образовании  на 2020-2025 годы» </t>
  </si>
  <si>
    <t>Обеспечение уловий для социальной адаптации  и интеграции в общественную жизнь пожилых людей (приобретение настольных демопанелей, буклетов)</t>
  </si>
  <si>
    <t>Расширение использования информационных технологий при предоставлении государственных  и муниципальных услуг (обеспечение функционирования компьютерной техники, приобретение ЭЦП)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</si>
  <si>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</si>
  <si>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</si>
  <si>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>1200323130</t>
  </si>
  <si>
    <t xml:space="preserve">Разработка проекта планировки и проекта межевания территории малоэтажной застройки жилого района в западной части п.г.т. Махнёво </t>
  </si>
  <si>
    <t>1300642700</t>
  </si>
  <si>
    <t>Другие вопросы в области образования</t>
  </si>
  <si>
    <t>Муниципальная программа "Развитие добровольчества (волонтерства) в Махнёвском муниципальном образовании на 2020-2026 годы"</t>
  </si>
  <si>
    <t>3400120700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</si>
  <si>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</si>
  <si>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>3400220700</t>
  </si>
  <si>
    <t>Развитие методической, информационной, консультационной, образовательной и ресурсной поддержки добровольческой (волонтерской) деятельности</t>
  </si>
  <si>
    <t>3400000000</t>
  </si>
  <si>
    <t xml:space="preserve">Муниципальная программа  «Комплексное развитие сельских территорий Махнёвского муниципального образования                 до 2025 года» </t>
  </si>
  <si>
    <t>0500000000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</si>
  <si>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</si>
  <si>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>1900129000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</si>
  <si>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</si>
  <si>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«Общегосударственные вопросы на территории Махнёвского муниципального образования 2020-2025 годы» 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</si>
  <si>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</si>
  <si>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>Муниципальная программа "Обеспечение пожарной безопасности Махнёвского муниципального образования  на                           2020-2026 годы"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</si>
  <si>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</si>
  <si>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t>3300221502</t>
  </si>
  <si>
    <r>
      <t xml:space="preserve">Улучшение жилищных условий граждан, проживающих на сельских территориях </t>
    </r>
    <r>
      <rPr>
        <b/>
        <sz val="10"/>
        <rFont val="Times New Roman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>на условиях софинансирования за счет средств местного бюджета</t>
    </r>
  </si>
  <si>
    <t>20001S5762</t>
  </si>
  <si>
    <t>Организация и проведение сельскохозяйственных ярмарок на территории Махнёвского муниципального образования</t>
  </si>
  <si>
    <t>Организация и проведение уцльтурно-массовых мероприятий (день рабоника сельского хозяйства, день предпринимателя и другие)</t>
  </si>
  <si>
    <t>16007S5600</t>
  </si>
  <si>
    <t>Организация отдыха и оздоровление детей и подростков в Махнёвском муниципальном образовании на условиях софинансирования за счет средств местного бюджета</t>
  </si>
  <si>
    <t>Муниципальная программа "Обеспечение жильем молодых семей на территории Свердловской области на 2018 – 2024 годы"</t>
  </si>
  <si>
    <t>1600300000</t>
  </si>
  <si>
    <t>Свод расходов бюджета  Махнёвского муниципального образования  по разделам, подразделам, целевым статьям расходов, видам расходов классификации расходов бюджетов Российской Федерации на  плановый период 2022 и 2023 годы</t>
  </si>
  <si>
    <t>Сумма в тыс. рублей на 2023 год</t>
  </si>
  <si>
    <t xml:space="preserve">Муниципальная программа «Управление муниципальными финансами Махнёвского муниципального образования  до 2023 года» 
</t>
  </si>
  <si>
    <t>Обеспечение реализации муниципальной программы «Управление муниципальными финансами Махнёвского муниципального образования  до 2023 года"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</si>
  <si>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2014 - 2023 годы" </t>
  </si>
  <si>
    <t>Гражданская оборона</t>
  </si>
  <si>
    <t>0500120100</t>
  </si>
  <si>
    <t>Выполнение работ по предотвращению чрезвычайных ситуаций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</si>
  <si>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</si>
  <si>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Повышение защищенности от пожаров населения и территории Махнёвского муниципального образования </t>
  </si>
  <si>
    <r>
      <t>Муниципальная программа  «Развитие транспорта, дорожного хозяйства на территории Махнёвского муниципального образования на 2014-2023 годы»</t>
    </r>
    <r>
      <rPr>
        <sz val="14"/>
        <color indexed="10"/>
        <rFont val="Liberation Serif"/>
        <family val="1"/>
        <charset val="204"/>
      </rPr>
      <t xml:space="preserve"> </t>
    </r>
  </si>
  <si>
    <t>26001S3800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</si>
  <si>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на условиях софинансирования за счет средств местного бюджета</t>
  </si>
  <si>
    <t>Муниципальная программа «Развитие жилищно-коммунального хозяйства и благоустройства Махнёвского муниципального образования на 2014-2023 годы»</t>
  </si>
  <si>
    <t xml:space="preserve">Муниципальная программа «Экология и природные ресурсы Махнёвского муниципального образования на 2014 - 2023 годы» </t>
  </si>
  <si>
    <t>1600100000</t>
  </si>
  <si>
    <t>2400025400</t>
  </si>
  <si>
    <t>Введение новых мест в общеобразовательных организациях Махнёвского муниципального образования путем строительства пристроя к МКОУ «Махнёвская средняя общеобразовательная школа»</t>
  </si>
  <si>
    <t>1600600000</t>
  </si>
  <si>
    <t>1600900000</t>
  </si>
  <si>
    <t xml:space="preserve">Развитие и поддержка созидательной активности, вовлечение молодежи в общественно-политическую жизнь, формирование культуры здорового образа жизни в молодежной среде         </t>
  </si>
  <si>
    <t>16009S8700</t>
  </si>
  <si>
    <r>
      <t xml:space="preserve">Мероприятия направленные на патриотическое воспитание и допризывную подготовку молодых граждан </t>
    </r>
    <r>
      <rPr>
        <b/>
        <sz val="10"/>
        <color rgb="FFFF000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>на условиях софинансирования за счет средств местного бюджета</t>
    </r>
  </si>
  <si>
    <t>Муниципальная программа "Профилактика терроризма и экстремизма на территории Махнёвского муниципального образования на 2017-2024 годы"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</si>
  <si>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2014-2023 годы" </t>
  </si>
  <si>
    <t>1600825510</t>
  </si>
  <si>
    <t>Предоставление мер социальной поддержки студентам, обучающимся по договору о целевом обучении в учреждениях среднего или высшего образования</t>
  </si>
  <si>
    <t>340</t>
  </si>
  <si>
    <t xml:space="preserve"> Стипендии</t>
  </si>
  <si>
    <t>Муниципальная программа "Профилактика правонарушений на территории Махнёвского муниципального образования на 2016-2023 годы"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</si>
  <si>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2017-2023 годы</t>
  </si>
  <si>
    <t>Муниципальная программа "Социальная поддержка населения Махнёвского муниципального образования на 2014-2023 годы"</t>
  </si>
  <si>
    <t>Муниципальная программа "О дополнительных мерах социальной поддержки населения Махнёвского муниципального образования на 2014-2023 годы"</t>
  </si>
  <si>
    <t xml:space="preserve">Муниципальноая программа  «Профилактика туберкулёза в Махнёвском муниципальном образовании на 2017-2023 годы» </t>
  </si>
  <si>
    <t>Выполнение работ по обустройству и содержанию сезонных дорог Махнёвского муниципального образования в зимний период года (автозимник)</t>
  </si>
  <si>
    <t>16005L3040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</si>
  <si>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</t>
  </si>
  <si>
    <t>Глава Махнёвского муниципального образования                                                                        А.С. Корелин</t>
  </si>
  <si>
    <t>0900120101</t>
  </si>
  <si>
    <t> Мероприятия по проектированию, строительству, реконструкции, капитальный ремонт участков существующих дорог, автомобильных и пешеходных мостов местного значения.(строительство подъезда к д.Перевалова от км 72 автомобильной дороги  «р.п.Верхняя-Синячиха – п.г.т.Махнёво – с. Болотовское» с мостом через р. Тагил на территории МахнёвскогоМО)</t>
  </si>
  <si>
    <t>1600353030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</si>
  <si>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</si>
  <si>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1600545400</t>
  </si>
  <si>
    <t>Осуществление мероприятий по обеспечению питанием обучающихся в муниципальных общеобразовательных организациях</t>
  </si>
  <si>
    <t>1300029200</t>
  </si>
  <si>
    <t xml:space="preserve">Мероприятия по строительству объекта «Газоснабжение жилых домов с. Мугай» </t>
  </si>
  <si>
    <t>2000229200</t>
  </si>
  <si>
    <t>Мероприятия по строительству объекта «Газоснабжение жилых домов ГЭК "Огонёк" с. Мугай, Алапаевский район</t>
  </si>
  <si>
    <t>1300129200</t>
  </si>
  <si>
    <t>Субсидии для бюджетных организаций</t>
  </si>
  <si>
    <t xml:space="preserve">от 05.10.2021 № 89                       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</si>
</sst>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0000"/>
    <numFmt numFmtId="166" formatCode="#,##0.0"/>
  </numFmts>
  <fonts count="17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Liberation Serif"/>
      <family val="1"/>
      <charset val="204"/>
    </font>
    <font>
      <sz val="10"/>
      <name val="Liberation Serif"/>
      <family val="1"/>
      <charset val="204"/>
    </font>
    <font>
      <b/>
      <sz val="12"/>
      <name val="Liberation Serif"/>
      <family val="1"/>
      <charset val="204"/>
    </font>
    <font>
      <b/>
      <sz val="10"/>
      <color indexed="8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i/>
      <sz val="10"/>
      <name val="Liberation Serif"/>
      <family val="1"/>
      <charset val="204"/>
    </font>
    <font>
      <sz val="12"/>
      <name val="Liberation Serif"/>
      <family val="1"/>
      <charset val="204"/>
    </font>
    <font>
      <sz val="10"/>
      <color rgb="FFFF0000"/>
      <name val="Liberation Serif"/>
      <family val="1"/>
      <charset val="204"/>
    </font>
    <font>
      <b/>
      <sz val="10"/>
      <color rgb="FFFF0000"/>
      <name val="Liberation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/>
    <xf numFmtId="0" fontId="3" fillId="0" borderId="0" xfId="0" applyFont="1"/>
    <xf numFmtId="166" fontId="0" fillId="2" borderId="0" xfId="0" applyNumberFormat="1" applyFill="1"/>
    <xf numFmtId="0" fontId="0" fillId="0" borderId="0" xfId="0" applyAlignment="1"/>
    <xf numFmtId="166" fontId="0" fillId="0" borderId="0" xfId="0" applyNumberFormat="1" applyAlignment="1"/>
    <xf numFmtId="0" fontId="0" fillId="0" borderId="0" xfId="0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 shrinkToFit="1"/>
    </xf>
    <xf numFmtId="0" fontId="0" fillId="0" borderId="0" xfId="0" applyAlignment="1"/>
    <xf numFmtId="0" fontId="0" fillId="0" borderId="0" xfId="0" applyAlignment="1"/>
    <xf numFmtId="0" fontId="0" fillId="0" borderId="0" xfId="0" applyAlignment="1"/>
    <xf numFmtId="165" fontId="7" fillId="3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 shrinkToFit="1"/>
    </xf>
    <xf numFmtId="165" fontId="8" fillId="3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 shrinkToFi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 vertical="center" wrapText="1" shrinkToFit="1"/>
    </xf>
    <xf numFmtId="166" fontId="8" fillId="2" borderId="0" xfId="0" applyNumberFormat="1" applyFont="1" applyFill="1" applyAlignment="1">
      <alignment horizontal="right"/>
    </xf>
    <xf numFmtId="0" fontId="8" fillId="0" borderId="0" xfId="0" applyFont="1" applyAlignment="1"/>
    <xf numFmtId="0" fontId="7" fillId="0" borderId="0" xfId="0" applyFont="1"/>
    <xf numFmtId="166" fontId="8" fillId="2" borderId="0" xfId="0" applyNumberFormat="1" applyFont="1" applyFill="1"/>
    <xf numFmtId="0" fontId="7" fillId="3" borderId="1" xfId="0" applyFont="1" applyFill="1" applyBorder="1" applyAlignment="1">
      <alignment horizontal="center" vertical="center" textRotation="90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 shrinkToFit="1"/>
    </xf>
    <xf numFmtId="166" fontId="7" fillId="3" borderId="1" xfId="0" applyNumberFormat="1" applyFont="1" applyFill="1" applyBorder="1" applyAlignment="1">
      <alignment horizontal="center" vertical="center"/>
    </xf>
    <xf numFmtId="166" fontId="7" fillId="3" borderId="1" xfId="0" applyNumberFormat="1" applyFont="1" applyFill="1" applyBorder="1" applyAlignment="1"/>
    <xf numFmtId="166" fontId="8" fillId="3" borderId="1" xfId="0" applyNumberFormat="1" applyFont="1" applyFill="1" applyBorder="1" applyAlignment="1">
      <alignment horizontal="center" vertical="center"/>
    </xf>
    <xf numFmtId="166" fontId="8" fillId="3" borderId="1" xfId="0" applyNumberFormat="1" applyFont="1" applyFill="1" applyBorder="1" applyAlignment="1"/>
    <xf numFmtId="165" fontId="7" fillId="3" borderId="1" xfId="0" applyNumberFormat="1" applyFont="1" applyFill="1" applyBorder="1" applyAlignment="1">
      <alignment horizontal="center" vertical="center"/>
    </xf>
    <xf numFmtId="49" fontId="7" fillId="3" borderId="1" xfId="1" applyNumberFormat="1" applyFont="1" applyFill="1" applyBorder="1" applyAlignment="1">
      <alignment horizontal="center" vertical="center"/>
    </xf>
    <xf numFmtId="165" fontId="8" fillId="3" borderId="1" xfId="0" applyNumberFormat="1" applyFont="1" applyFill="1" applyBorder="1" applyAlignment="1">
      <alignment horizontal="center" vertical="center"/>
    </xf>
    <xf numFmtId="49" fontId="8" fillId="3" borderId="1" xfId="1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 wrapText="1" shrinkToFit="1"/>
    </xf>
    <xf numFmtId="0" fontId="7" fillId="3" borderId="0" xfId="0" applyFont="1" applyFill="1" applyAlignment="1">
      <alignment horizontal="center" vertical="center" wrapText="1" shrinkToFit="1"/>
    </xf>
    <xf numFmtId="0" fontId="7" fillId="3" borderId="2" xfId="0" applyFont="1" applyFill="1" applyBorder="1" applyAlignment="1">
      <alignment horizontal="center" vertical="center" wrapText="1" shrinkToFit="1"/>
    </xf>
    <xf numFmtId="0" fontId="8" fillId="3" borderId="2" xfId="0" applyFont="1" applyFill="1" applyBorder="1" applyAlignment="1">
      <alignment horizontal="center" vertical="center" wrapText="1" shrinkToFit="1"/>
    </xf>
    <xf numFmtId="0" fontId="7" fillId="3" borderId="0" xfId="0" applyFont="1" applyFill="1" applyAlignment="1">
      <alignment horizontal="center" wrapText="1"/>
    </xf>
    <xf numFmtId="0" fontId="8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166" fontId="9" fillId="3" borderId="1" xfId="0" applyNumberFormat="1" applyFont="1" applyFill="1" applyBorder="1" applyAlignment="1">
      <alignment horizontal="center" vertical="center"/>
    </xf>
    <xf numFmtId="0" fontId="7" fillId="0" borderId="0" xfId="0" applyFont="1" applyBorder="1"/>
    <xf numFmtId="165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 shrinkToFit="1"/>
    </xf>
    <xf numFmtId="49" fontId="5" fillId="0" borderId="0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166" fontId="7" fillId="0" borderId="1" xfId="0" applyNumberFormat="1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/>
    <xf numFmtId="165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166" fontId="8" fillId="0" borderId="1" xfId="0" applyNumberFormat="1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/>
    <xf numFmtId="0" fontId="15" fillId="0" borderId="0" xfId="0" applyFont="1" applyAlignment="1"/>
    <xf numFmtId="0" fontId="7" fillId="0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/>
    </xf>
    <xf numFmtId="166" fontId="8" fillId="4" borderId="1" xfId="0" applyNumberFormat="1" applyFont="1" applyFill="1" applyBorder="1" applyAlignment="1"/>
    <xf numFmtId="166" fontId="15" fillId="2" borderId="0" xfId="0" applyNumberFormat="1" applyFont="1" applyFill="1" applyAlignment="1"/>
    <xf numFmtId="0" fontId="0" fillId="0" borderId="0" xfId="0" applyAlignment="1"/>
    <xf numFmtId="0" fontId="1" fillId="0" borderId="0" xfId="0" applyFont="1" applyAlignment="1"/>
    <xf numFmtId="0" fontId="9" fillId="0" borderId="0" xfId="0" applyFont="1" applyBorder="1" applyAlignment="1">
      <alignment horizontal="center" vertical="center" wrapText="1"/>
    </xf>
    <xf numFmtId="0" fontId="14" fillId="0" borderId="0" xfId="0" applyFont="1" applyAlignment="1"/>
    <xf numFmtId="0" fontId="8" fillId="0" borderId="0" xfId="0" applyFont="1" applyAlignment="1">
      <alignment horizontal="right" vertical="center" wrapText="1" shrinkToFi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wrapText="1" shrinkToFit="1"/>
    </xf>
    <xf numFmtId="0" fontId="8" fillId="0" borderId="0" xfId="0" applyFont="1" applyAlignment="1">
      <alignment horizontal="right"/>
    </xf>
    <xf numFmtId="0" fontId="8" fillId="0" borderId="0" xfId="0" applyFont="1" applyAlignment="1"/>
    <xf numFmtId="0" fontId="14" fillId="0" borderId="0" xfId="0" applyFont="1" applyBorder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6"/>
  <sheetViews>
    <sheetView tabSelected="1" zoomScale="110" zoomScaleNormal="110" workbookViewId="0">
      <selection activeCell="B4" sqref="B4:H4"/>
    </sheetView>
  </sheetViews>
  <sheetFormatPr defaultRowHeight="12.75"/>
  <cols>
    <col min="1" max="1" width="4.28515625" customWidth="1"/>
    <col min="2" max="2" width="6.140625" style="6" customWidth="1"/>
    <col min="3" max="3" width="11.7109375" style="6" customWidth="1"/>
    <col min="4" max="4" width="8.140625" style="6" customWidth="1"/>
    <col min="5" max="5" width="58.28515625" style="8" customWidth="1"/>
    <col min="6" max="6" width="14.140625" style="3" customWidth="1"/>
    <col min="7" max="7" width="11.28515625" style="4" hidden="1" customWidth="1"/>
    <col min="8" max="8" width="14.28515625" style="10" customWidth="1"/>
  </cols>
  <sheetData>
    <row r="1" spans="1:8" ht="12.75" customHeight="1">
      <c r="A1" s="20"/>
      <c r="B1" s="21"/>
      <c r="C1" s="21"/>
      <c r="D1" s="22"/>
      <c r="E1" s="80" t="s">
        <v>163</v>
      </c>
      <c r="F1" s="80"/>
      <c r="G1" s="81"/>
      <c r="H1" s="81"/>
    </row>
    <row r="2" spans="1:8">
      <c r="A2" s="20"/>
      <c r="B2" s="22"/>
      <c r="C2" s="22"/>
      <c r="D2" s="22"/>
      <c r="E2" s="82" t="s">
        <v>30</v>
      </c>
      <c r="F2" s="82"/>
      <c r="G2" s="83"/>
      <c r="H2" s="83"/>
    </row>
    <row r="3" spans="1:8">
      <c r="A3" s="23"/>
      <c r="B3" s="22"/>
      <c r="C3" s="22"/>
      <c r="D3" s="22"/>
      <c r="E3" s="82" t="s">
        <v>45</v>
      </c>
      <c r="F3" s="82"/>
      <c r="G3" s="83"/>
      <c r="H3" s="83"/>
    </row>
    <row r="4" spans="1:8">
      <c r="A4" s="20"/>
      <c r="B4" s="83" t="s">
        <v>367</v>
      </c>
      <c r="C4" s="83"/>
      <c r="D4" s="83"/>
      <c r="E4" s="83"/>
      <c r="F4" s="83"/>
      <c r="G4" s="84"/>
      <c r="H4" s="84"/>
    </row>
    <row r="5" spans="1:8">
      <c r="A5" s="20"/>
      <c r="B5" s="21"/>
      <c r="C5" s="22"/>
      <c r="D5" s="22"/>
      <c r="E5" s="24"/>
      <c r="F5" s="25"/>
      <c r="G5" s="26"/>
      <c r="H5" s="26"/>
    </row>
    <row r="6" spans="1:8" ht="47.25" customHeight="1">
      <c r="A6" s="78" t="s">
        <v>317</v>
      </c>
      <c r="B6" s="78"/>
      <c r="C6" s="78"/>
      <c r="D6" s="78"/>
      <c r="E6" s="78"/>
      <c r="F6" s="78"/>
      <c r="G6" s="79"/>
      <c r="H6" s="79"/>
    </row>
    <row r="7" spans="1:8">
      <c r="A7" s="27"/>
      <c r="B7" s="22"/>
      <c r="C7" s="22"/>
      <c r="D7" s="22"/>
      <c r="E7" s="24"/>
      <c r="F7" s="28"/>
      <c r="G7" s="26"/>
      <c r="H7" s="26"/>
    </row>
    <row r="8" spans="1:8" ht="61.5" customHeight="1">
      <c r="A8" s="29" t="s">
        <v>0</v>
      </c>
      <c r="B8" s="29" t="s">
        <v>2</v>
      </c>
      <c r="C8" s="29" t="s">
        <v>3</v>
      </c>
      <c r="D8" s="29" t="s">
        <v>4</v>
      </c>
      <c r="E8" s="15" t="s">
        <v>1</v>
      </c>
      <c r="F8" s="30" t="s">
        <v>279</v>
      </c>
      <c r="G8" s="30" t="s">
        <v>34</v>
      </c>
      <c r="H8" s="30" t="s">
        <v>318</v>
      </c>
    </row>
    <row r="9" spans="1:8" ht="15.75" customHeight="1">
      <c r="A9" s="31">
        <v>1</v>
      </c>
      <c r="B9" s="12">
        <v>100</v>
      </c>
      <c r="C9" s="14"/>
      <c r="D9" s="14"/>
      <c r="E9" s="32" t="s">
        <v>5</v>
      </c>
      <c r="F9" s="33">
        <f>SUM(F10+F14+F20+F26+F30+F41)</f>
        <v>50193.3</v>
      </c>
      <c r="G9" s="34" t="e">
        <f>G10+G14+G20+G30+#REF!+G41+#REF!</f>
        <v>#REF!</v>
      </c>
      <c r="H9" s="33">
        <f>SUM(H10+H14+H20+H26+H30+H41)</f>
        <v>54826</v>
      </c>
    </row>
    <row r="10" spans="1:8" ht="25.5" customHeight="1">
      <c r="A10" s="31">
        <v>2</v>
      </c>
      <c r="B10" s="12">
        <v>102</v>
      </c>
      <c r="C10" s="14"/>
      <c r="D10" s="14"/>
      <c r="E10" s="15" t="s">
        <v>47</v>
      </c>
      <c r="F10" s="33">
        <f t="shared" ref="F10:H12" si="0">F11</f>
        <v>1539</v>
      </c>
      <c r="G10" s="34">
        <f t="shared" si="0"/>
        <v>1452</v>
      </c>
      <c r="H10" s="33">
        <f t="shared" si="0"/>
        <v>1539</v>
      </c>
    </row>
    <row r="11" spans="1:8" ht="12.75" customHeight="1">
      <c r="A11" s="31">
        <v>3</v>
      </c>
      <c r="B11" s="12">
        <v>102</v>
      </c>
      <c r="C11" s="14" t="s">
        <v>95</v>
      </c>
      <c r="D11" s="14"/>
      <c r="E11" s="15" t="s">
        <v>49</v>
      </c>
      <c r="F11" s="33">
        <f t="shared" si="0"/>
        <v>1539</v>
      </c>
      <c r="G11" s="34">
        <f t="shared" si="0"/>
        <v>1452</v>
      </c>
      <c r="H11" s="33">
        <f t="shared" si="0"/>
        <v>1539</v>
      </c>
    </row>
    <row r="12" spans="1:8" ht="12.75" customHeight="1">
      <c r="A12" s="31">
        <v>4</v>
      </c>
      <c r="B12" s="12">
        <v>102</v>
      </c>
      <c r="C12" s="14" t="s">
        <v>93</v>
      </c>
      <c r="D12" s="14"/>
      <c r="E12" s="15" t="s">
        <v>26</v>
      </c>
      <c r="F12" s="33">
        <f t="shared" si="0"/>
        <v>1539</v>
      </c>
      <c r="G12" s="34">
        <f t="shared" si="0"/>
        <v>1452</v>
      </c>
      <c r="H12" s="33">
        <f t="shared" si="0"/>
        <v>1539</v>
      </c>
    </row>
    <row r="13" spans="1:8" ht="27" customHeight="1">
      <c r="A13" s="31">
        <v>5</v>
      </c>
      <c r="B13" s="16">
        <v>102</v>
      </c>
      <c r="C13" s="18" t="s">
        <v>93</v>
      </c>
      <c r="D13" s="18" t="s">
        <v>42</v>
      </c>
      <c r="E13" s="19" t="s">
        <v>160</v>
      </c>
      <c r="F13" s="35">
        <v>1539</v>
      </c>
      <c r="G13" s="36">
        <v>1452</v>
      </c>
      <c r="H13" s="35">
        <v>1539</v>
      </c>
    </row>
    <row r="14" spans="1:8" ht="38.25" customHeight="1">
      <c r="A14" s="31">
        <v>6</v>
      </c>
      <c r="B14" s="12">
        <v>103</v>
      </c>
      <c r="C14" s="14"/>
      <c r="D14" s="14"/>
      <c r="E14" s="15" t="s">
        <v>23</v>
      </c>
      <c r="F14" s="33">
        <f>SUM(F15)</f>
        <v>1846.2</v>
      </c>
      <c r="G14" s="34">
        <f t="shared" ref="F14:H16" si="1">G15</f>
        <v>1517</v>
      </c>
      <c r="H14" s="33">
        <f>SUM(H15)</f>
        <v>1846.2</v>
      </c>
    </row>
    <row r="15" spans="1:8" ht="12.75" customHeight="1">
      <c r="A15" s="31">
        <v>7</v>
      </c>
      <c r="B15" s="37">
        <v>103</v>
      </c>
      <c r="C15" s="38" t="s">
        <v>95</v>
      </c>
      <c r="D15" s="13"/>
      <c r="E15" s="15" t="s">
        <v>49</v>
      </c>
      <c r="F15" s="33">
        <f>SUM(F16+F18)</f>
        <v>1846.2</v>
      </c>
      <c r="G15" s="34">
        <f t="shared" si="1"/>
        <v>1517</v>
      </c>
      <c r="H15" s="33">
        <f>SUM(H16+H18)</f>
        <v>1846.2</v>
      </c>
    </row>
    <row r="16" spans="1:8" ht="24.75" customHeight="1">
      <c r="A16" s="31">
        <v>8</v>
      </c>
      <c r="B16" s="37">
        <v>103</v>
      </c>
      <c r="C16" s="38" t="s">
        <v>92</v>
      </c>
      <c r="D16" s="13"/>
      <c r="E16" s="15" t="s">
        <v>91</v>
      </c>
      <c r="F16" s="33">
        <f t="shared" si="1"/>
        <v>940.7</v>
      </c>
      <c r="G16" s="34">
        <f t="shared" si="1"/>
        <v>1517</v>
      </c>
      <c r="H16" s="33">
        <f t="shared" si="1"/>
        <v>940.7</v>
      </c>
    </row>
    <row r="17" spans="1:8" ht="22.5" customHeight="1">
      <c r="A17" s="31">
        <v>9</v>
      </c>
      <c r="B17" s="39">
        <v>103</v>
      </c>
      <c r="C17" s="40" t="s">
        <v>92</v>
      </c>
      <c r="D17" s="18" t="s">
        <v>42</v>
      </c>
      <c r="E17" s="19" t="s">
        <v>160</v>
      </c>
      <c r="F17" s="35">
        <v>940.7</v>
      </c>
      <c r="G17" s="36">
        <v>1517</v>
      </c>
      <c r="H17" s="35">
        <v>940.7</v>
      </c>
    </row>
    <row r="18" spans="1:8" ht="28.5" customHeight="1">
      <c r="A18" s="31">
        <v>10</v>
      </c>
      <c r="B18" s="37">
        <v>103</v>
      </c>
      <c r="C18" s="38" t="s">
        <v>94</v>
      </c>
      <c r="D18" s="18"/>
      <c r="E18" s="15" t="s">
        <v>50</v>
      </c>
      <c r="F18" s="33">
        <f>SUM(F19)</f>
        <v>905.5</v>
      </c>
      <c r="G18" s="36"/>
      <c r="H18" s="33">
        <f>SUM(H19)</f>
        <v>905.5</v>
      </c>
    </row>
    <row r="19" spans="1:8" ht="25.5" customHeight="1">
      <c r="A19" s="31">
        <v>11</v>
      </c>
      <c r="B19" s="39">
        <v>103</v>
      </c>
      <c r="C19" s="40" t="s">
        <v>94</v>
      </c>
      <c r="D19" s="18" t="s">
        <v>42</v>
      </c>
      <c r="E19" s="19" t="s">
        <v>160</v>
      </c>
      <c r="F19" s="35">
        <v>905.5</v>
      </c>
      <c r="G19" s="36"/>
      <c r="H19" s="35">
        <v>905.5</v>
      </c>
    </row>
    <row r="20" spans="1:8" ht="38.25" customHeight="1">
      <c r="A20" s="31">
        <v>12</v>
      </c>
      <c r="B20" s="12">
        <v>104</v>
      </c>
      <c r="C20" s="14"/>
      <c r="D20" s="14"/>
      <c r="E20" s="15" t="s">
        <v>28</v>
      </c>
      <c r="F20" s="33">
        <f>F21</f>
        <v>19647.2</v>
      </c>
      <c r="G20" s="34" t="e">
        <f>G21</f>
        <v>#REF!</v>
      </c>
      <c r="H20" s="33">
        <f>H21</f>
        <v>19647.2</v>
      </c>
    </row>
    <row r="21" spans="1:8" ht="21" customHeight="1">
      <c r="A21" s="31">
        <v>13</v>
      </c>
      <c r="B21" s="12">
        <v>104</v>
      </c>
      <c r="C21" s="14" t="s">
        <v>95</v>
      </c>
      <c r="D21" s="14"/>
      <c r="E21" s="15" t="s">
        <v>49</v>
      </c>
      <c r="F21" s="33">
        <f>SUM(F22+F24)</f>
        <v>19647.2</v>
      </c>
      <c r="G21" s="34" t="e">
        <f>G22+G24+#REF!+#REF!</f>
        <v>#REF!</v>
      </c>
      <c r="H21" s="33">
        <f>SUM(H22+H24)</f>
        <v>19647.2</v>
      </c>
    </row>
    <row r="22" spans="1:8" ht="25.5" customHeight="1">
      <c r="A22" s="31">
        <v>14</v>
      </c>
      <c r="B22" s="12">
        <v>104</v>
      </c>
      <c r="C22" s="14" t="s">
        <v>94</v>
      </c>
      <c r="D22" s="14"/>
      <c r="E22" s="15" t="s">
        <v>50</v>
      </c>
      <c r="F22" s="33">
        <f>F23</f>
        <v>15434.2</v>
      </c>
      <c r="G22" s="34">
        <f>G23</f>
        <v>14238</v>
      </c>
      <c r="H22" s="33">
        <f>H23</f>
        <v>15434.2</v>
      </c>
    </row>
    <row r="23" spans="1:8" ht="28.5" customHeight="1">
      <c r="A23" s="31">
        <v>15</v>
      </c>
      <c r="B23" s="16">
        <v>104</v>
      </c>
      <c r="C23" s="18" t="s">
        <v>94</v>
      </c>
      <c r="D23" s="18" t="s">
        <v>42</v>
      </c>
      <c r="E23" s="19" t="s">
        <v>160</v>
      </c>
      <c r="F23" s="35">
        <v>15434.2</v>
      </c>
      <c r="G23" s="36">
        <v>14238</v>
      </c>
      <c r="H23" s="35">
        <v>15434.2</v>
      </c>
    </row>
    <row r="24" spans="1:8" ht="27.75" customHeight="1">
      <c r="A24" s="31">
        <v>16</v>
      </c>
      <c r="B24" s="12">
        <v>104</v>
      </c>
      <c r="C24" s="14" t="s">
        <v>96</v>
      </c>
      <c r="D24" s="14"/>
      <c r="E24" s="15" t="s">
        <v>53</v>
      </c>
      <c r="F24" s="33">
        <f>SUM(F25)</f>
        <v>4213</v>
      </c>
      <c r="G24" s="34">
        <f>G25</f>
        <v>9260</v>
      </c>
      <c r="H24" s="33">
        <f>SUM(H25)</f>
        <v>4213</v>
      </c>
    </row>
    <row r="25" spans="1:8" ht="18.75" customHeight="1">
      <c r="A25" s="31">
        <v>17</v>
      </c>
      <c r="B25" s="16">
        <v>104</v>
      </c>
      <c r="C25" s="18" t="s">
        <v>96</v>
      </c>
      <c r="D25" s="18" t="s">
        <v>42</v>
      </c>
      <c r="E25" s="19" t="s">
        <v>160</v>
      </c>
      <c r="F25" s="35">
        <v>4213</v>
      </c>
      <c r="G25" s="36">
        <v>9260</v>
      </c>
      <c r="H25" s="35">
        <v>4213</v>
      </c>
    </row>
    <row r="26" spans="1:8" ht="18.75" customHeight="1">
      <c r="A26" s="31">
        <v>18</v>
      </c>
      <c r="B26" s="12">
        <v>105</v>
      </c>
      <c r="C26" s="14"/>
      <c r="D26" s="14"/>
      <c r="E26" s="15" t="s">
        <v>202</v>
      </c>
      <c r="F26" s="33">
        <f>SUM(F27)</f>
        <v>18.2</v>
      </c>
      <c r="G26" s="34"/>
      <c r="H26" s="33">
        <f>SUM(H27)</f>
        <v>2.5</v>
      </c>
    </row>
    <row r="27" spans="1:8" ht="18.75" customHeight="1">
      <c r="A27" s="31">
        <v>19</v>
      </c>
      <c r="B27" s="12">
        <v>105</v>
      </c>
      <c r="C27" s="14" t="s">
        <v>95</v>
      </c>
      <c r="D27" s="14"/>
      <c r="E27" s="15" t="s">
        <v>49</v>
      </c>
      <c r="F27" s="33">
        <f>SUM(F28)</f>
        <v>18.2</v>
      </c>
      <c r="G27" s="34"/>
      <c r="H27" s="33">
        <f>SUM(H28)</f>
        <v>2.5</v>
      </c>
    </row>
    <row r="28" spans="1:8" ht="91.5" customHeight="1">
      <c r="A28" s="31">
        <v>20</v>
      </c>
      <c r="B28" s="12">
        <v>105</v>
      </c>
      <c r="C28" s="14" t="s">
        <v>178</v>
      </c>
      <c r="D28" s="14"/>
      <c r="E28" s="41" t="s">
        <v>206</v>
      </c>
      <c r="F28" s="33">
        <f>SUM(F29)</f>
        <v>18.2</v>
      </c>
      <c r="G28" s="34"/>
      <c r="H28" s="33">
        <f>SUM(H29)</f>
        <v>2.5</v>
      </c>
    </row>
    <row r="29" spans="1:8" ht="27.75" customHeight="1">
      <c r="A29" s="31">
        <v>21</v>
      </c>
      <c r="B29" s="16">
        <v>105</v>
      </c>
      <c r="C29" s="18" t="s">
        <v>178</v>
      </c>
      <c r="D29" s="18" t="s">
        <v>52</v>
      </c>
      <c r="E29" s="19" t="s">
        <v>159</v>
      </c>
      <c r="F29" s="35">
        <v>18.2</v>
      </c>
      <c r="G29" s="36"/>
      <c r="H29" s="35">
        <v>2.5</v>
      </c>
    </row>
    <row r="30" spans="1:8" ht="39" customHeight="1">
      <c r="A30" s="31">
        <v>22</v>
      </c>
      <c r="B30" s="12">
        <v>106</v>
      </c>
      <c r="C30" s="14"/>
      <c r="D30" s="14"/>
      <c r="E30" s="15" t="s">
        <v>275</v>
      </c>
      <c r="F30" s="33">
        <f>F31+F36</f>
        <v>5450.8</v>
      </c>
      <c r="G30" s="34" t="e">
        <f>G31+#REF!</f>
        <v>#REF!</v>
      </c>
      <c r="H30" s="33">
        <f>H31+H36</f>
        <v>5450.8</v>
      </c>
    </row>
    <row r="31" spans="1:8" ht="40.5" customHeight="1">
      <c r="A31" s="31">
        <v>23</v>
      </c>
      <c r="B31" s="12">
        <v>106</v>
      </c>
      <c r="C31" s="14" t="s">
        <v>151</v>
      </c>
      <c r="D31" s="14"/>
      <c r="E31" s="15" t="s">
        <v>319</v>
      </c>
      <c r="F31" s="33">
        <f>F32</f>
        <v>3713.2000000000003</v>
      </c>
      <c r="G31" s="34" t="e">
        <f>G33+G37</f>
        <v>#REF!</v>
      </c>
      <c r="H31" s="33">
        <f>H32</f>
        <v>3713.2000000000003</v>
      </c>
    </row>
    <row r="32" spans="1:8" ht="39.75" customHeight="1">
      <c r="A32" s="31">
        <v>24</v>
      </c>
      <c r="B32" s="12">
        <v>106</v>
      </c>
      <c r="C32" s="14" t="s">
        <v>98</v>
      </c>
      <c r="D32" s="14"/>
      <c r="E32" s="42" t="s">
        <v>320</v>
      </c>
      <c r="F32" s="33">
        <f>SUM(F33)</f>
        <v>3713.2000000000003</v>
      </c>
      <c r="G32" s="34"/>
      <c r="H32" s="33">
        <f>SUM(H33)</f>
        <v>3713.2000000000003</v>
      </c>
    </row>
    <row r="33" spans="1:8" ht="27" customHeight="1">
      <c r="A33" s="31">
        <v>25</v>
      </c>
      <c r="B33" s="12">
        <v>106</v>
      </c>
      <c r="C33" s="14" t="s">
        <v>97</v>
      </c>
      <c r="D33" s="14"/>
      <c r="E33" s="15" t="s">
        <v>51</v>
      </c>
      <c r="F33" s="33">
        <f>SUM(F34:F35)</f>
        <v>3713.2000000000003</v>
      </c>
      <c r="G33" s="34" t="e">
        <f>G34+#REF!</f>
        <v>#REF!</v>
      </c>
      <c r="H33" s="33">
        <f>SUM(H34:H35)</f>
        <v>3713.2000000000003</v>
      </c>
    </row>
    <row r="34" spans="1:8" ht="26.25" customHeight="1">
      <c r="A34" s="31">
        <v>26</v>
      </c>
      <c r="B34" s="16">
        <v>106</v>
      </c>
      <c r="C34" s="18" t="s">
        <v>97</v>
      </c>
      <c r="D34" s="18" t="s">
        <v>42</v>
      </c>
      <c r="E34" s="19" t="s">
        <v>160</v>
      </c>
      <c r="F34" s="35">
        <v>3575.4</v>
      </c>
      <c r="G34" s="36">
        <v>809</v>
      </c>
      <c r="H34" s="35">
        <v>3575.4</v>
      </c>
    </row>
    <row r="35" spans="1:8" ht="30" customHeight="1">
      <c r="A35" s="31">
        <v>27</v>
      </c>
      <c r="B35" s="16">
        <v>106</v>
      </c>
      <c r="C35" s="18" t="s">
        <v>97</v>
      </c>
      <c r="D35" s="18" t="s">
        <v>52</v>
      </c>
      <c r="E35" s="19" t="s">
        <v>159</v>
      </c>
      <c r="F35" s="35">
        <v>137.80000000000001</v>
      </c>
      <c r="G35" s="36"/>
      <c r="H35" s="35">
        <v>137.80000000000001</v>
      </c>
    </row>
    <row r="36" spans="1:8" s="2" customFormat="1" ht="16.5" customHeight="1">
      <c r="A36" s="31">
        <v>28</v>
      </c>
      <c r="B36" s="12">
        <v>106</v>
      </c>
      <c r="C36" s="14" t="s">
        <v>95</v>
      </c>
      <c r="D36" s="14"/>
      <c r="E36" s="15" t="s">
        <v>49</v>
      </c>
      <c r="F36" s="33">
        <f>SUM(F37+F39)</f>
        <v>1737.6</v>
      </c>
      <c r="G36" s="34"/>
      <c r="H36" s="33">
        <f>SUM(H37+H39)</f>
        <v>1737.6</v>
      </c>
    </row>
    <row r="37" spans="1:8" ht="25.5" customHeight="1">
      <c r="A37" s="31">
        <v>29</v>
      </c>
      <c r="B37" s="12">
        <v>106</v>
      </c>
      <c r="C37" s="14" t="s">
        <v>94</v>
      </c>
      <c r="D37" s="14"/>
      <c r="E37" s="15" t="s">
        <v>50</v>
      </c>
      <c r="F37" s="33">
        <f>SUM(F38)</f>
        <v>982.9</v>
      </c>
      <c r="G37" s="34">
        <f>G38</f>
        <v>847</v>
      </c>
      <c r="H37" s="33">
        <f>SUM(H38)</f>
        <v>982.9</v>
      </c>
    </row>
    <row r="38" spans="1:8" ht="29.25" customHeight="1">
      <c r="A38" s="31">
        <v>30</v>
      </c>
      <c r="B38" s="16">
        <v>106</v>
      </c>
      <c r="C38" s="18" t="s">
        <v>94</v>
      </c>
      <c r="D38" s="18" t="s">
        <v>42</v>
      </c>
      <c r="E38" s="19" t="s">
        <v>160</v>
      </c>
      <c r="F38" s="35">
        <v>982.9</v>
      </c>
      <c r="G38" s="36">
        <v>847</v>
      </c>
      <c r="H38" s="35">
        <v>982.9</v>
      </c>
    </row>
    <row r="39" spans="1:8" ht="29.25" customHeight="1">
      <c r="A39" s="31">
        <v>31</v>
      </c>
      <c r="B39" s="12">
        <v>106</v>
      </c>
      <c r="C39" s="14" t="s">
        <v>99</v>
      </c>
      <c r="D39" s="14"/>
      <c r="E39" s="15" t="s">
        <v>24</v>
      </c>
      <c r="F39" s="33">
        <f>SUM(F40)</f>
        <v>754.7</v>
      </c>
      <c r="G39" s="36"/>
      <c r="H39" s="33">
        <f>SUM(H40)</f>
        <v>754.7</v>
      </c>
    </row>
    <row r="40" spans="1:8" ht="29.25" customHeight="1">
      <c r="A40" s="31">
        <v>32</v>
      </c>
      <c r="B40" s="16">
        <v>106</v>
      </c>
      <c r="C40" s="18" t="s">
        <v>99</v>
      </c>
      <c r="D40" s="18" t="s">
        <v>42</v>
      </c>
      <c r="E40" s="19" t="s">
        <v>160</v>
      </c>
      <c r="F40" s="35">
        <v>754.7</v>
      </c>
      <c r="G40" s="36"/>
      <c r="H40" s="35">
        <v>754.7</v>
      </c>
    </row>
    <row r="41" spans="1:8" ht="20.25" customHeight="1">
      <c r="A41" s="31">
        <v>33</v>
      </c>
      <c r="B41" s="12">
        <v>113</v>
      </c>
      <c r="C41" s="14"/>
      <c r="D41" s="14"/>
      <c r="E41" s="15" t="s">
        <v>21</v>
      </c>
      <c r="F41" s="33">
        <f>SUM(F42+F56)</f>
        <v>21691.899999999998</v>
      </c>
      <c r="G41" s="34" t="e">
        <f>#REF!+#REF!+#REF!+#REF!+#REF!+#REF!+#REF!+#REF!+#REF!+#REF!</f>
        <v>#REF!</v>
      </c>
      <c r="H41" s="33">
        <f>SUM(H42+H56)</f>
        <v>26340.3</v>
      </c>
    </row>
    <row r="42" spans="1:8" ht="38.25" customHeight="1">
      <c r="A42" s="31">
        <v>34</v>
      </c>
      <c r="B42" s="12">
        <v>113</v>
      </c>
      <c r="C42" s="14" t="s">
        <v>100</v>
      </c>
      <c r="D42" s="18"/>
      <c r="E42" s="15" t="s">
        <v>304</v>
      </c>
      <c r="F42" s="33">
        <f>SUM(F43+F46+F48+F54)</f>
        <v>21407.8</v>
      </c>
      <c r="G42" s="34"/>
      <c r="H42" s="33">
        <f>SUM(H43+H46+H48+H54)</f>
        <v>26117</v>
      </c>
    </row>
    <row r="43" spans="1:8" ht="30.75" customHeight="1">
      <c r="A43" s="31">
        <v>35</v>
      </c>
      <c r="B43" s="12">
        <v>113</v>
      </c>
      <c r="C43" s="14" t="s">
        <v>105</v>
      </c>
      <c r="D43" s="14"/>
      <c r="E43" s="43" t="s">
        <v>55</v>
      </c>
      <c r="F43" s="33">
        <f>SUM(F44:F45)</f>
        <v>20700</v>
      </c>
      <c r="G43" s="34"/>
      <c r="H43" s="33">
        <f>SUM(H44:H45)</f>
        <v>25566.7</v>
      </c>
    </row>
    <row r="44" spans="1:8" s="1" customFormat="1" ht="28.5" customHeight="1">
      <c r="A44" s="31">
        <v>36</v>
      </c>
      <c r="B44" s="16">
        <v>113</v>
      </c>
      <c r="C44" s="18" t="s">
        <v>105</v>
      </c>
      <c r="D44" s="18" t="s">
        <v>36</v>
      </c>
      <c r="E44" s="44" t="s">
        <v>56</v>
      </c>
      <c r="F44" s="35">
        <v>19393.3</v>
      </c>
      <c r="G44" s="36"/>
      <c r="H44" s="35">
        <v>20187.2</v>
      </c>
    </row>
    <row r="45" spans="1:8" ht="31.5" customHeight="1">
      <c r="A45" s="31">
        <v>37</v>
      </c>
      <c r="B45" s="16">
        <v>113</v>
      </c>
      <c r="C45" s="18" t="s">
        <v>105</v>
      </c>
      <c r="D45" s="18" t="s">
        <v>52</v>
      </c>
      <c r="E45" s="19" t="s">
        <v>159</v>
      </c>
      <c r="F45" s="35">
        <f>1022.6+284.1</f>
        <v>1306.7</v>
      </c>
      <c r="G45" s="34"/>
      <c r="H45" s="35">
        <f>3899.6+1256.6+223.3</f>
        <v>5379.5</v>
      </c>
    </row>
    <row r="46" spans="1:8" ht="32.25" customHeight="1">
      <c r="A46" s="31">
        <v>38</v>
      </c>
      <c r="B46" s="12">
        <v>113</v>
      </c>
      <c r="C46" s="14" t="s">
        <v>249</v>
      </c>
      <c r="D46" s="14"/>
      <c r="E46" s="43" t="s">
        <v>174</v>
      </c>
      <c r="F46" s="33">
        <f>SUM(F47)</f>
        <v>537.79999999999995</v>
      </c>
      <c r="G46" s="34"/>
      <c r="H46" s="33">
        <f>SUM(H47)</f>
        <v>375.5</v>
      </c>
    </row>
    <row r="47" spans="1:8" ht="33.75" customHeight="1">
      <c r="A47" s="31">
        <v>39</v>
      </c>
      <c r="B47" s="16">
        <v>113</v>
      </c>
      <c r="C47" s="18" t="s">
        <v>249</v>
      </c>
      <c r="D47" s="18" t="s">
        <v>52</v>
      </c>
      <c r="E47" s="19" t="s">
        <v>159</v>
      </c>
      <c r="F47" s="35">
        <f>935-397.2</f>
        <v>537.79999999999995</v>
      </c>
      <c r="G47" s="34"/>
      <c r="H47" s="35">
        <f>972.8-597.3</f>
        <v>375.5</v>
      </c>
    </row>
    <row r="48" spans="1:8" s="1" customFormat="1" ht="38.25" customHeight="1">
      <c r="A48" s="31">
        <v>40</v>
      </c>
      <c r="B48" s="12">
        <v>113</v>
      </c>
      <c r="C48" s="14" t="s">
        <v>252</v>
      </c>
      <c r="D48" s="18"/>
      <c r="E48" s="43" t="s">
        <v>57</v>
      </c>
      <c r="F48" s="33">
        <f>F49+F51</f>
        <v>120</v>
      </c>
      <c r="G48" s="36"/>
      <c r="H48" s="33">
        <f>H49+H51</f>
        <v>124.8</v>
      </c>
    </row>
    <row r="49" spans="1:8" s="1" customFormat="1" ht="30.75" customHeight="1">
      <c r="A49" s="31">
        <v>41</v>
      </c>
      <c r="B49" s="12">
        <v>113</v>
      </c>
      <c r="C49" s="14" t="s">
        <v>106</v>
      </c>
      <c r="D49" s="18"/>
      <c r="E49" s="43" t="s">
        <v>58</v>
      </c>
      <c r="F49" s="33">
        <f>F50</f>
        <v>0.2</v>
      </c>
      <c r="G49" s="36"/>
      <c r="H49" s="33">
        <f>H50</f>
        <v>0.2</v>
      </c>
    </row>
    <row r="50" spans="1:8" s="1" customFormat="1" ht="30.75" customHeight="1">
      <c r="A50" s="31">
        <v>42</v>
      </c>
      <c r="B50" s="16">
        <v>113</v>
      </c>
      <c r="C50" s="18" t="s">
        <v>106</v>
      </c>
      <c r="D50" s="18" t="s">
        <v>52</v>
      </c>
      <c r="E50" s="19" t="s">
        <v>159</v>
      </c>
      <c r="F50" s="35">
        <v>0.2</v>
      </c>
      <c r="G50" s="36"/>
      <c r="H50" s="35">
        <v>0.2</v>
      </c>
    </row>
    <row r="51" spans="1:8" s="1" customFormat="1" ht="33.75" customHeight="1">
      <c r="A51" s="31">
        <v>43</v>
      </c>
      <c r="B51" s="12">
        <v>113</v>
      </c>
      <c r="C51" s="14" t="s">
        <v>107</v>
      </c>
      <c r="D51" s="18"/>
      <c r="E51" s="43" t="s">
        <v>59</v>
      </c>
      <c r="F51" s="33">
        <f>F52+F53</f>
        <v>119.8</v>
      </c>
      <c r="G51" s="36"/>
      <c r="H51" s="33">
        <f>H52+H53</f>
        <v>124.6</v>
      </c>
    </row>
    <row r="52" spans="1:8" s="1" customFormat="1" ht="28.5" customHeight="1">
      <c r="A52" s="31">
        <v>44</v>
      </c>
      <c r="B52" s="16">
        <v>113</v>
      </c>
      <c r="C52" s="18" t="s">
        <v>107</v>
      </c>
      <c r="D52" s="18" t="s">
        <v>42</v>
      </c>
      <c r="E52" s="19" t="s">
        <v>160</v>
      </c>
      <c r="F52" s="35">
        <v>78.3</v>
      </c>
      <c r="G52" s="36"/>
      <c r="H52" s="35">
        <v>78.3</v>
      </c>
    </row>
    <row r="53" spans="1:8" s="1" customFormat="1" ht="34.5" customHeight="1">
      <c r="A53" s="31">
        <v>45</v>
      </c>
      <c r="B53" s="16">
        <v>113</v>
      </c>
      <c r="C53" s="18" t="s">
        <v>107</v>
      </c>
      <c r="D53" s="18" t="s">
        <v>52</v>
      </c>
      <c r="E53" s="19" t="s">
        <v>159</v>
      </c>
      <c r="F53" s="35">
        <v>41.5</v>
      </c>
      <c r="G53" s="36"/>
      <c r="H53" s="35">
        <v>46.3</v>
      </c>
    </row>
    <row r="54" spans="1:8" s="1" customFormat="1" ht="21" customHeight="1">
      <c r="A54" s="31">
        <v>46</v>
      </c>
      <c r="B54" s="12">
        <v>113</v>
      </c>
      <c r="C54" s="14" t="s">
        <v>108</v>
      </c>
      <c r="D54" s="18"/>
      <c r="E54" s="43" t="s">
        <v>60</v>
      </c>
      <c r="F54" s="33">
        <f>F55</f>
        <v>50</v>
      </c>
      <c r="G54" s="36"/>
      <c r="H54" s="33">
        <f>H55</f>
        <v>50</v>
      </c>
    </row>
    <row r="55" spans="1:8" s="2" customFormat="1" ht="34.5" customHeight="1">
      <c r="A55" s="31">
        <v>47</v>
      </c>
      <c r="B55" s="16">
        <v>113</v>
      </c>
      <c r="C55" s="18" t="s">
        <v>108</v>
      </c>
      <c r="D55" s="18" t="s">
        <v>52</v>
      </c>
      <c r="E55" s="19" t="s">
        <v>159</v>
      </c>
      <c r="F55" s="35">
        <v>50</v>
      </c>
      <c r="G55" s="34"/>
      <c r="H55" s="35">
        <v>50</v>
      </c>
    </row>
    <row r="56" spans="1:8" s="1" customFormat="1" ht="40.5" customHeight="1">
      <c r="A56" s="31">
        <v>48</v>
      </c>
      <c r="B56" s="12">
        <v>113</v>
      </c>
      <c r="C56" s="14" t="s">
        <v>109</v>
      </c>
      <c r="D56" s="14"/>
      <c r="E56" s="43" t="s">
        <v>321</v>
      </c>
      <c r="F56" s="33">
        <f>F57</f>
        <v>284.10000000000002</v>
      </c>
      <c r="G56" s="36"/>
      <c r="H56" s="33">
        <f>H57</f>
        <v>223.3</v>
      </c>
    </row>
    <row r="57" spans="1:8" s="1" customFormat="1" ht="57.75" customHeight="1">
      <c r="A57" s="31">
        <v>49</v>
      </c>
      <c r="B57" s="12">
        <v>113</v>
      </c>
      <c r="C57" s="14" t="s">
        <v>110</v>
      </c>
      <c r="D57" s="14"/>
      <c r="E57" s="43" t="s">
        <v>253</v>
      </c>
      <c r="F57" s="33">
        <f>SUM(F58:F59)</f>
        <v>284.10000000000002</v>
      </c>
      <c r="G57" s="36"/>
      <c r="H57" s="33">
        <f>SUM(H58:H59)</f>
        <v>223.3</v>
      </c>
    </row>
    <row r="58" spans="1:8" s="1" customFormat="1" ht="24.75" customHeight="1">
      <c r="A58" s="31">
        <v>50</v>
      </c>
      <c r="B58" s="16">
        <v>113</v>
      </c>
      <c r="C58" s="18" t="s">
        <v>110</v>
      </c>
      <c r="D58" s="18" t="s">
        <v>42</v>
      </c>
      <c r="E58" s="19" t="s">
        <v>160</v>
      </c>
      <c r="F58" s="35">
        <v>115</v>
      </c>
      <c r="G58" s="36"/>
      <c r="H58" s="35">
        <v>118.3</v>
      </c>
    </row>
    <row r="59" spans="1:8" s="1" customFormat="1" ht="28.5" customHeight="1">
      <c r="A59" s="31">
        <v>51</v>
      </c>
      <c r="B59" s="16">
        <v>113</v>
      </c>
      <c r="C59" s="18" t="s">
        <v>110</v>
      </c>
      <c r="D59" s="18" t="s">
        <v>52</v>
      </c>
      <c r="E59" s="19" t="s">
        <v>159</v>
      </c>
      <c r="F59" s="35">
        <v>169.1</v>
      </c>
      <c r="G59" s="36"/>
      <c r="H59" s="35">
        <v>105</v>
      </c>
    </row>
    <row r="60" spans="1:8" ht="15.75" customHeight="1">
      <c r="A60" s="31">
        <v>52</v>
      </c>
      <c r="B60" s="12">
        <v>200</v>
      </c>
      <c r="C60" s="14"/>
      <c r="D60" s="14"/>
      <c r="E60" s="32" t="s">
        <v>6</v>
      </c>
      <c r="F60" s="33">
        <f t="shared" ref="F60:H62" si="2">F61</f>
        <v>305.60000000000002</v>
      </c>
      <c r="G60" s="34">
        <f t="shared" si="2"/>
        <v>1189</v>
      </c>
      <c r="H60" s="33">
        <f t="shared" si="2"/>
        <v>305.60000000000002</v>
      </c>
    </row>
    <row r="61" spans="1:8" ht="12.75" customHeight="1">
      <c r="A61" s="31">
        <v>53</v>
      </c>
      <c r="B61" s="12">
        <v>203</v>
      </c>
      <c r="C61" s="14"/>
      <c r="D61" s="14"/>
      <c r="E61" s="15" t="s">
        <v>7</v>
      </c>
      <c r="F61" s="33">
        <f t="shared" si="2"/>
        <v>305.60000000000002</v>
      </c>
      <c r="G61" s="34">
        <f t="shared" si="2"/>
        <v>1189</v>
      </c>
      <c r="H61" s="33">
        <f t="shared" si="2"/>
        <v>305.60000000000002</v>
      </c>
    </row>
    <row r="62" spans="1:8" ht="12.75" customHeight="1">
      <c r="A62" s="31">
        <v>54</v>
      </c>
      <c r="B62" s="12">
        <v>203</v>
      </c>
      <c r="C62" s="14" t="s">
        <v>95</v>
      </c>
      <c r="D62" s="14"/>
      <c r="E62" s="15" t="s">
        <v>49</v>
      </c>
      <c r="F62" s="33">
        <f t="shared" si="2"/>
        <v>305.60000000000002</v>
      </c>
      <c r="G62" s="34">
        <f t="shared" si="2"/>
        <v>1189</v>
      </c>
      <c r="H62" s="33">
        <f t="shared" si="2"/>
        <v>305.60000000000002</v>
      </c>
    </row>
    <row r="63" spans="1:8" ht="25.5" customHeight="1">
      <c r="A63" s="31">
        <v>55</v>
      </c>
      <c r="B63" s="12">
        <v>203</v>
      </c>
      <c r="C63" s="14" t="s">
        <v>144</v>
      </c>
      <c r="D63" s="14"/>
      <c r="E63" s="15" t="s">
        <v>35</v>
      </c>
      <c r="F63" s="33">
        <f>F64+F65</f>
        <v>305.60000000000002</v>
      </c>
      <c r="G63" s="34">
        <f>G64</f>
        <v>1189</v>
      </c>
      <c r="H63" s="33">
        <f>H64+H65</f>
        <v>305.60000000000002</v>
      </c>
    </row>
    <row r="64" spans="1:8" ht="31.5" customHeight="1">
      <c r="A64" s="31">
        <v>56</v>
      </c>
      <c r="B64" s="16">
        <v>203</v>
      </c>
      <c r="C64" s="18" t="s">
        <v>144</v>
      </c>
      <c r="D64" s="18" t="s">
        <v>42</v>
      </c>
      <c r="E64" s="19" t="s">
        <v>160</v>
      </c>
      <c r="F64" s="35">
        <v>245.5</v>
      </c>
      <c r="G64" s="36">
        <v>1189</v>
      </c>
      <c r="H64" s="35">
        <v>245.5</v>
      </c>
    </row>
    <row r="65" spans="1:8" ht="33.75" customHeight="1">
      <c r="A65" s="31">
        <v>57</v>
      </c>
      <c r="B65" s="16">
        <v>203</v>
      </c>
      <c r="C65" s="18" t="s">
        <v>144</v>
      </c>
      <c r="D65" s="18" t="s">
        <v>52</v>
      </c>
      <c r="E65" s="19" t="s">
        <v>159</v>
      </c>
      <c r="F65" s="35">
        <v>60.1</v>
      </c>
      <c r="G65" s="36"/>
      <c r="H65" s="35">
        <v>60.1</v>
      </c>
    </row>
    <row r="66" spans="1:8" ht="31.5" customHeight="1">
      <c r="A66" s="31">
        <v>58</v>
      </c>
      <c r="B66" s="12">
        <v>300</v>
      </c>
      <c r="C66" s="14"/>
      <c r="D66" s="14"/>
      <c r="E66" s="32" t="s">
        <v>8</v>
      </c>
      <c r="F66" s="33">
        <f>SUM(F67+F75)</f>
        <v>9982.7000000000007</v>
      </c>
      <c r="G66" s="34" t="e">
        <f>G67+#REF!+#REF!</f>
        <v>#REF!</v>
      </c>
      <c r="H66" s="33">
        <f>SUM(H67+H75)</f>
        <v>9991.7999999999993</v>
      </c>
    </row>
    <row r="67" spans="1:8" ht="24.75" customHeight="1">
      <c r="A67" s="31">
        <v>59</v>
      </c>
      <c r="B67" s="12">
        <v>309</v>
      </c>
      <c r="C67" s="14"/>
      <c r="D67" s="14"/>
      <c r="E67" s="15" t="s">
        <v>322</v>
      </c>
      <c r="F67" s="33">
        <f>SUM(F68+F71)</f>
        <v>5580.8</v>
      </c>
      <c r="G67" s="34" t="e">
        <f>#REF!+#REF!</f>
        <v>#REF!</v>
      </c>
      <c r="H67" s="33">
        <f>SUM(H68+H71)</f>
        <v>5588.9</v>
      </c>
    </row>
    <row r="68" spans="1:8" ht="43.5" customHeight="1">
      <c r="A68" s="31">
        <v>60</v>
      </c>
      <c r="B68" s="12">
        <v>309</v>
      </c>
      <c r="C68" s="14" t="s">
        <v>300</v>
      </c>
      <c r="D68" s="14"/>
      <c r="E68" s="15" t="s">
        <v>301</v>
      </c>
      <c r="F68" s="33">
        <f>SUM(F69)</f>
        <v>268.8</v>
      </c>
      <c r="G68" s="34"/>
      <c r="H68" s="33">
        <f>SUM(H69)</f>
        <v>276.89999999999998</v>
      </c>
    </row>
    <row r="69" spans="1:8" ht="29.25" customHeight="1">
      <c r="A69" s="31">
        <v>61</v>
      </c>
      <c r="B69" s="12">
        <v>309</v>
      </c>
      <c r="C69" s="14" t="s">
        <v>323</v>
      </c>
      <c r="D69" s="14"/>
      <c r="E69" s="15" t="s">
        <v>324</v>
      </c>
      <c r="F69" s="33">
        <f>SUM(F70)</f>
        <v>268.8</v>
      </c>
      <c r="G69" s="34"/>
      <c r="H69" s="33">
        <f>SUM(H70)</f>
        <v>276.89999999999998</v>
      </c>
    </row>
    <row r="70" spans="1:8" ht="30" customHeight="1">
      <c r="A70" s="31">
        <v>62</v>
      </c>
      <c r="B70" s="16">
        <v>309</v>
      </c>
      <c r="C70" s="18" t="s">
        <v>323</v>
      </c>
      <c r="D70" s="18" t="s">
        <v>52</v>
      </c>
      <c r="E70" s="19" t="s">
        <v>159</v>
      </c>
      <c r="F70" s="35">
        <v>268.8</v>
      </c>
      <c r="G70" s="36"/>
      <c r="H70" s="35">
        <v>276.89999999999998</v>
      </c>
    </row>
    <row r="71" spans="1:8" ht="38.25" customHeight="1">
      <c r="A71" s="31">
        <v>63</v>
      </c>
      <c r="B71" s="12">
        <v>309</v>
      </c>
      <c r="C71" s="14" t="s">
        <v>100</v>
      </c>
      <c r="D71" s="18"/>
      <c r="E71" s="15" t="s">
        <v>304</v>
      </c>
      <c r="F71" s="33">
        <f>F72</f>
        <v>5312</v>
      </c>
      <c r="G71" s="36"/>
      <c r="H71" s="33">
        <f>H72</f>
        <v>5312</v>
      </c>
    </row>
    <row r="72" spans="1:8" ht="39" customHeight="1">
      <c r="A72" s="31">
        <v>64</v>
      </c>
      <c r="B72" s="12">
        <v>309</v>
      </c>
      <c r="C72" s="14" t="s">
        <v>111</v>
      </c>
      <c r="D72" s="18"/>
      <c r="E72" s="15" t="s">
        <v>61</v>
      </c>
      <c r="F72" s="33">
        <f>SUM(F73:F74)</f>
        <v>5312</v>
      </c>
      <c r="G72" s="36"/>
      <c r="H72" s="33">
        <f>SUM(H73:H74)</f>
        <v>5312</v>
      </c>
    </row>
    <row r="73" spans="1:8" ht="25.5" customHeight="1">
      <c r="A73" s="31">
        <v>65</v>
      </c>
      <c r="B73" s="16">
        <v>309</v>
      </c>
      <c r="C73" s="18" t="s">
        <v>111</v>
      </c>
      <c r="D73" s="18" t="s">
        <v>36</v>
      </c>
      <c r="E73" s="19" t="s">
        <v>37</v>
      </c>
      <c r="F73" s="35">
        <v>4678.8999999999996</v>
      </c>
      <c r="G73" s="36"/>
      <c r="H73" s="35">
        <v>4678.8999999999996</v>
      </c>
    </row>
    <row r="74" spans="1:8" ht="35.25" customHeight="1">
      <c r="A74" s="31">
        <v>66</v>
      </c>
      <c r="B74" s="16">
        <v>309</v>
      </c>
      <c r="C74" s="18" t="s">
        <v>111</v>
      </c>
      <c r="D74" s="18" t="s">
        <v>52</v>
      </c>
      <c r="E74" s="19" t="s">
        <v>159</v>
      </c>
      <c r="F74" s="35">
        <v>633.1</v>
      </c>
      <c r="G74" s="36"/>
      <c r="H74" s="35">
        <v>633.1</v>
      </c>
    </row>
    <row r="75" spans="1:8" ht="37.5" customHeight="1">
      <c r="A75" s="31">
        <v>67</v>
      </c>
      <c r="B75" s="12">
        <v>310</v>
      </c>
      <c r="C75" s="14"/>
      <c r="D75" s="14"/>
      <c r="E75" s="15" t="s">
        <v>325</v>
      </c>
      <c r="F75" s="33">
        <f>SUM(F76)</f>
        <v>4401.8999999999996</v>
      </c>
      <c r="G75" s="36"/>
      <c r="H75" s="33">
        <f>SUM(H76)</f>
        <v>4402.8999999999996</v>
      </c>
    </row>
    <row r="76" spans="1:8" ht="40.5" customHeight="1">
      <c r="A76" s="31">
        <v>68</v>
      </c>
      <c r="B76" s="12">
        <v>310</v>
      </c>
      <c r="C76" s="14" t="s">
        <v>112</v>
      </c>
      <c r="D76" s="14"/>
      <c r="E76" s="15" t="s">
        <v>306</v>
      </c>
      <c r="F76" s="33">
        <f>SUM(F77)</f>
        <v>4401.8999999999996</v>
      </c>
      <c r="G76" s="36"/>
      <c r="H76" s="33">
        <f>SUM(H77)</f>
        <v>4402.8999999999996</v>
      </c>
    </row>
    <row r="77" spans="1:8" ht="38.25" customHeight="1">
      <c r="A77" s="31">
        <v>69</v>
      </c>
      <c r="B77" s="12">
        <v>310</v>
      </c>
      <c r="C77" s="14" t="s">
        <v>181</v>
      </c>
      <c r="D77" s="14"/>
      <c r="E77" s="47" t="s">
        <v>326</v>
      </c>
      <c r="F77" s="33">
        <f>SUM(F78+F80)</f>
        <v>4401.8999999999996</v>
      </c>
      <c r="G77" s="36"/>
      <c r="H77" s="33">
        <f>SUM(H78+H80)</f>
        <v>4402.8999999999996</v>
      </c>
    </row>
    <row r="78" spans="1:8" ht="52.5" customHeight="1">
      <c r="A78" s="31">
        <v>70</v>
      </c>
      <c r="B78" s="12">
        <v>310</v>
      </c>
      <c r="C78" s="14" t="s">
        <v>113</v>
      </c>
      <c r="D78" s="14"/>
      <c r="E78" s="15" t="s">
        <v>162</v>
      </c>
      <c r="F78" s="33">
        <f>SUM(F79:F79)</f>
        <v>4370</v>
      </c>
      <c r="G78" s="36"/>
      <c r="H78" s="33">
        <f>SUM(H79:H79)</f>
        <v>4370</v>
      </c>
    </row>
    <row r="79" spans="1:8" ht="42" customHeight="1">
      <c r="A79" s="31">
        <v>71</v>
      </c>
      <c r="B79" s="16">
        <v>310</v>
      </c>
      <c r="C79" s="18" t="s">
        <v>113</v>
      </c>
      <c r="D79" s="18" t="s">
        <v>182</v>
      </c>
      <c r="E79" s="46" t="s">
        <v>280</v>
      </c>
      <c r="F79" s="35">
        <v>4370</v>
      </c>
      <c r="G79" s="36"/>
      <c r="H79" s="35">
        <v>4370</v>
      </c>
    </row>
    <row r="80" spans="1:8" ht="29.25" customHeight="1">
      <c r="A80" s="31">
        <v>72</v>
      </c>
      <c r="B80" s="12">
        <v>310</v>
      </c>
      <c r="C80" s="14" t="s">
        <v>254</v>
      </c>
      <c r="D80" s="18"/>
      <c r="E80" s="15" t="s">
        <v>62</v>
      </c>
      <c r="F80" s="33">
        <f>SUM(F81:F81)</f>
        <v>31.9</v>
      </c>
      <c r="G80" s="36"/>
      <c r="H80" s="33">
        <f>SUM(H81:H81)</f>
        <v>32.9</v>
      </c>
    </row>
    <row r="81" spans="1:8" ht="39.75" customHeight="1">
      <c r="A81" s="31">
        <v>73</v>
      </c>
      <c r="B81" s="16">
        <v>310</v>
      </c>
      <c r="C81" s="18" t="s">
        <v>254</v>
      </c>
      <c r="D81" s="18" t="s">
        <v>182</v>
      </c>
      <c r="E81" s="46" t="s">
        <v>280</v>
      </c>
      <c r="F81" s="35">
        <v>31.9</v>
      </c>
      <c r="G81" s="36"/>
      <c r="H81" s="35">
        <v>32.9</v>
      </c>
    </row>
    <row r="82" spans="1:8" ht="21.75" customHeight="1">
      <c r="A82" s="31">
        <v>74</v>
      </c>
      <c r="B82" s="12">
        <v>400</v>
      </c>
      <c r="C82" s="14"/>
      <c r="D82" s="14"/>
      <c r="E82" s="32" t="s">
        <v>9</v>
      </c>
      <c r="F82" s="33">
        <f>SUM(F83+F92+F104+F110)</f>
        <v>169891.1</v>
      </c>
      <c r="G82" s="34"/>
      <c r="H82" s="33">
        <f>SUM(H83+H92+H104+H110)</f>
        <v>166797.90000000002</v>
      </c>
    </row>
    <row r="83" spans="1:8" ht="21.75" customHeight="1">
      <c r="A83" s="31">
        <v>75</v>
      </c>
      <c r="B83" s="12">
        <v>405</v>
      </c>
      <c r="C83" s="14"/>
      <c r="D83" s="14"/>
      <c r="E83" s="15" t="s">
        <v>145</v>
      </c>
      <c r="F83" s="33">
        <f>SUM(F84+F89)</f>
        <v>150.79999999999998</v>
      </c>
      <c r="G83" s="34"/>
      <c r="H83" s="33">
        <f>SUM(H84+H89)</f>
        <v>149.19999999999999</v>
      </c>
    </row>
    <row r="84" spans="1:8" ht="47.25" customHeight="1">
      <c r="A84" s="31">
        <v>76</v>
      </c>
      <c r="B84" s="12">
        <v>405</v>
      </c>
      <c r="C84" s="13" t="s">
        <v>120</v>
      </c>
      <c r="D84" s="13"/>
      <c r="E84" s="15" t="s">
        <v>287</v>
      </c>
      <c r="F84" s="33">
        <f>SUM(F85+F87)</f>
        <v>25.7</v>
      </c>
      <c r="G84" s="34"/>
      <c r="H84" s="33">
        <f>SUM(H85+H87)</f>
        <v>26.5</v>
      </c>
    </row>
    <row r="85" spans="1:8" ht="40.5" customHeight="1">
      <c r="A85" s="31">
        <v>77</v>
      </c>
      <c r="B85" s="12">
        <v>405</v>
      </c>
      <c r="C85" s="59" t="s">
        <v>122</v>
      </c>
      <c r="D85" s="59"/>
      <c r="E85" s="71" t="s">
        <v>311</v>
      </c>
      <c r="F85" s="33">
        <f>SUM(F86)</f>
        <v>10.199999999999999</v>
      </c>
      <c r="G85" s="34"/>
      <c r="H85" s="33">
        <f>SUM(H86)</f>
        <v>10.5</v>
      </c>
    </row>
    <row r="86" spans="1:8" ht="28.5" customHeight="1">
      <c r="A86" s="31">
        <v>78</v>
      </c>
      <c r="B86" s="16">
        <v>405</v>
      </c>
      <c r="C86" s="65" t="s">
        <v>122</v>
      </c>
      <c r="D86" s="65" t="s">
        <v>52</v>
      </c>
      <c r="E86" s="67" t="s">
        <v>159</v>
      </c>
      <c r="F86" s="35">
        <v>10.199999999999999</v>
      </c>
      <c r="G86" s="36"/>
      <c r="H86" s="35">
        <v>10.5</v>
      </c>
    </row>
    <row r="87" spans="1:8" ht="44.25" customHeight="1">
      <c r="A87" s="31">
        <v>79</v>
      </c>
      <c r="B87" s="12">
        <v>405</v>
      </c>
      <c r="C87" s="59" t="s">
        <v>123</v>
      </c>
      <c r="D87" s="65"/>
      <c r="E87" s="71" t="s">
        <v>312</v>
      </c>
      <c r="F87" s="33">
        <f>SUM(F88)</f>
        <v>15.5</v>
      </c>
      <c r="G87" s="34"/>
      <c r="H87" s="33">
        <f>SUM(H88)</f>
        <v>16</v>
      </c>
    </row>
    <row r="88" spans="1:8" ht="33" customHeight="1">
      <c r="A88" s="31">
        <v>80</v>
      </c>
      <c r="B88" s="16">
        <v>405</v>
      </c>
      <c r="C88" s="65" t="s">
        <v>123</v>
      </c>
      <c r="D88" s="65" t="s">
        <v>52</v>
      </c>
      <c r="E88" s="67" t="s">
        <v>159</v>
      </c>
      <c r="F88" s="35">
        <v>15.5</v>
      </c>
      <c r="G88" s="36"/>
      <c r="H88" s="35">
        <v>16</v>
      </c>
    </row>
    <row r="89" spans="1:8" ht="45" customHeight="1">
      <c r="A89" s="31">
        <v>81</v>
      </c>
      <c r="B89" s="12">
        <v>405</v>
      </c>
      <c r="C89" s="14" t="s">
        <v>260</v>
      </c>
      <c r="D89" s="14"/>
      <c r="E89" s="15" t="s">
        <v>283</v>
      </c>
      <c r="F89" s="33">
        <f>SUM(F90)</f>
        <v>125.1</v>
      </c>
      <c r="G89" s="34"/>
      <c r="H89" s="33">
        <f>SUM(H90)</f>
        <v>122.7</v>
      </c>
    </row>
    <row r="90" spans="1:8" ht="45" customHeight="1">
      <c r="A90" s="31">
        <v>82</v>
      </c>
      <c r="B90" s="12">
        <v>405</v>
      </c>
      <c r="C90" s="14" t="s">
        <v>146</v>
      </c>
      <c r="D90" s="14"/>
      <c r="E90" s="47" t="s">
        <v>259</v>
      </c>
      <c r="F90" s="33">
        <f>SUM(F91)</f>
        <v>125.1</v>
      </c>
      <c r="G90" s="34"/>
      <c r="H90" s="33">
        <f>SUM(H91)</f>
        <v>122.7</v>
      </c>
    </row>
    <row r="91" spans="1:8" ht="29.25" customHeight="1">
      <c r="A91" s="31">
        <v>83</v>
      </c>
      <c r="B91" s="16">
        <v>405</v>
      </c>
      <c r="C91" s="18" t="s">
        <v>146</v>
      </c>
      <c r="D91" s="18" t="s">
        <v>52</v>
      </c>
      <c r="E91" s="19" t="s">
        <v>159</v>
      </c>
      <c r="F91" s="35">
        <v>125.1</v>
      </c>
      <c r="G91" s="34"/>
      <c r="H91" s="35">
        <v>122.7</v>
      </c>
    </row>
    <row r="92" spans="1:8" ht="18.75" customHeight="1">
      <c r="A92" s="31">
        <v>84</v>
      </c>
      <c r="B92" s="12">
        <v>409</v>
      </c>
      <c r="C92" s="14"/>
      <c r="D92" s="14"/>
      <c r="E92" s="15" t="s">
        <v>44</v>
      </c>
      <c r="F92" s="33">
        <f>SUM(F93)</f>
        <v>168264.7</v>
      </c>
      <c r="G92" s="34"/>
      <c r="H92" s="33">
        <f>SUM(H93)</f>
        <v>165824.70000000001</v>
      </c>
    </row>
    <row r="93" spans="1:8" ht="39.75" customHeight="1">
      <c r="A93" s="31">
        <v>85</v>
      </c>
      <c r="B93" s="12">
        <v>409</v>
      </c>
      <c r="C93" s="14" t="s">
        <v>115</v>
      </c>
      <c r="D93" s="14"/>
      <c r="E93" s="15" t="s">
        <v>327</v>
      </c>
      <c r="F93" s="33">
        <f>SUM(F96+F94+F98+F100+F102)</f>
        <v>168264.7</v>
      </c>
      <c r="G93" s="34"/>
      <c r="H93" s="33">
        <f>SUM(H96+H94+H98+H100+H102)</f>
        <v>165824.70000000001</v>
      </c>
    </row>
    <row r="94" spans="1:8" ht="97.5" customHeight="1">
      <c r="A94" s="31">
        <v>86</v>
      </c>
      <c r="B94" s="12">
        <v>409</v>
      </c>
      <c r="C94" s="14" t="s">
        <v>355</v>
      </c>
      <c r="D94" s="14"/>
      <c r="E94" s="48" t="s">
        <v>356</v>
      </c>
      <c r="F94" s="33">
        <f>SUM(F95)</f>
        <v>149964.70000000001</v>
      </c>
      <c r="G94" s="34"/>
      <c r="H94" s="33">
        <f>SUM(H95)</f>
        <v>146418.70000000001</v>
      </c>
    </row>
    <row r="95" spans="1:8" ht="29.25" customHeight="1">
      <c r="A95" s="31">
        <v>87</v>
      </c>
      <c r="B95" s="16">
        <v>409</v>
      </c>
      <c r="C95" s="18" t="s">
        <v>355</v>
      </c>
      <c r="D95" s="18" t="s">
        <v>52</v>
      </c>
      <c r="E95" s="19" t="s">
        <v>159</v>
      </c>
      <c r="F95" s="35">
        <f>168500-17192-1343.3</f>
        <v>149964.70000000001</v>
      </c>
      <c r="G95" s="36"/>
      <c r="H95" s="35">
        <f>168840.7-22422</f>
        <v>146418.70000000001</v>
      </c>
    </row>
    <row r="96" spans="1:8" s="2" customFormat="1" ht="41.25" customHeight="1">
      <c r="A96" s="31">
        <v>88</v>
      </c>
      <c r="B96" s="12">
        <v>409</v>
      </c>
      <c r="C96" s="14" t="s">
        <v>116</v>
      </c>
      <c r="D96" s="14"/>
      <c r="E96" s="15" t="s">
        <v>63</v>
      </c>
      <c r="F96" s="33">
        <f>F97</f>
        <v>10746</v>
      </c>
      <c r="G96" s="34"/>
      <c r="H96" s="33">
        <f>H97</f>
        <v>11250.8</v>
      </c>
    </row>
    <row r="97" spans="1:8" ht="33" customHeight="1">
      <c r="A97" s="31">
        <v>89</v>
      </c>
      <c r="B97" s="16">
        <v>409</v>
      </c>
      <c r="C97" s="18" t="s">
        <v>116</v>
      </c>
      <c r="D97" s="18" t="s">
        <v>52</v>
      </c>
      <c r="E97" s="19" t="s">
        <v>159</v>
      </c>
      <c r="F97" s="35">
        <v>10746</v>
      </c>
      <c r="G97" s="34"/>
      <c r="H97" s="35">
        <v>11250.8</v>
      </c>
    </row>
    <row r="98" spans="1:8" ht="33" customHeight="1">
      <c r="A98" s="31">
        <v>90</v>
      </c>
      <c r="B98" s="12">
        <v>409</v>
      </c>
      <c r="C98" s="14" t="s">
        <v>219</v>
      </c>
      <c r="D98" s="14"/>
      <c r="E98" s="15" t="s">
        <v>220</v>
      </c>
      <c r="F98" s="33">
        <f>SUM(F99)</f>
        <v>100</v>
      </c>
      <c r="G98" s="34"/>
      <c r="H98" s="33">
        <f>SUM(H99)</f>
        <v>100</v>
      </c>
    </row>
    <row r="99" spans="1:8" ht="33" customHeight="1">
      <c r="A99" s="31">
        <v>91</v>
      </c>
      <c r="B99" s="16">
        <v>409</v>
      </c>
      <c r="C99" s="18" t="s">
        <v>219</v>
      </c>
      <c r="D99" s="18" t="s">
        <v>52</v>
      </c>
      <c r="E99" s="19" t="s">
        <v>159</v>
      </c>
      <c r="F99" s="35">
        <v>100</v>
      </c>
      <c r="G99" s="34"/>
      <c r="H99" s="35">
        <v>100</v>
      </c>
    </row>
    <row r="100" spans="1:8" ht="43.5" customHeight="1">
      <c r="A100" s="31">
        <v>92</v>
      </c>
      <c r="B100" s="12">
        <v>409</v>
      </c>
      <c r="C100" s="13" t="s">
        <v>117</v>
      </c>
      <c r="D100" s="18"/>
      <c r="E100" s="43" t="s">
        <v>351</v>
      </c>
      <c r="F100" s="33">
        <f>F101</f>
        <v>600</v>
      </c>
      <c r="G100" s="34"/>
      <c r="H100" s="33">
        <f>H101</f>
        <v>600</v>
      </c>
    </row>
    <row r="101" spans="1:8" ht="30" customHeight="1">
      <c r="A101" s="31">
        <v>93</v>
      </c>
      <c r="B101" s="16">
        <v>409</v>
      </c>
      <c r="C101" s="18" t="s">
        <v>117</v>
      </c>
      <c r="D101" s="18" t="s">
        <v>52</v>
      </c>
      <c r="E101" s="19" t="s">
        <v>159</v>
      </c>
      <c r="F101" s="35">
        <v>600</v>
      </c>
      <c r="G101" s="34"/>
      <c r="H101" s="35">
        <v>600</v>
      </c>
    </row>
    <row r="102" spans="1:8" ht="69.75" customHeight="1">
      <c r="A102" s="31">
        <v>94</v>
      </c>
      <c r="B102" s="12">
        <v>409</v>
      </c>
      <c r="C102" s="14" t="s">
        <v>221</v>
      </c>
      <c r="D102" s="14"/>
      <c r="E102" s="48" t="s">
        <v>222</v>
      </c>
      <c r="F102" s="33">
        <f>SUM(F103)</f>
        <v>6854</v>
      </c>
      <c r="G102" s="34"/>
      <c r="H102" s="33">
        <f>SUM(H103)</f>
        <v>7455.2</v>
      </c>
    </row>
    <row r="103" spans="1:8" ht="30" customHeight="1">
      <c r="A103" s="31">
        <v>95</v>
      </c>
      <c r="B103" s="16">
        <v>409</v>
      </c>
      <c r="C103" s="18" t="s">
        <v>221</v>
      </c>
      <c r="D103" s="18" t="s">
        <v>52</v>
      </c>
      <c r="E103" s="19" t="s">
        <v>159</v>
      </c>
      <c r="F103" s="35">
        <v>6854</v>
      </c>
      <c r="G103" s="34"/>
      <c r="H103" s="35">
        <v>7455.2</v>
      </c>
    </row>
    <row r="104" spans="1:8">
      <c r="A104" s="31">
        <v>96</v>
      </c>
      <c r="B104" s="12">
        <v>410</v>
      </c>
      <c r="C104" s="14"/>
      <c r="D104" s="14"/>
      <c r="E104" s="15" t="s">
        <v>31</v>
      </c>
      <c r="F104" s="33">
        <f>SUM(F105)</f>
        <v>55</v>
      </c>
      <c r="G104" s="34"/>
      <c r="H104" s="33">
        <f>SUM(H105)</f>
        <v>56.5</v>
      </c>
    </row>
    <row r="105" spans="1:8" ht="41.25" customHeight="1">
      <c r="A105" s="31">
        <v>97</v>
      </c>
      <c r="B105" s="37">
        <v>410</v>
      </c>
      <c r="C105" s="13" t="s">
        <v>118</v>
      </c>
      <c r="D105" s="13"/>
      <c r="E105" s="15" t="s">
        <v>284</v>
      </c>
      <c r="F105" s="33">
        <f>SUM(F106+F108)</f>
        <v>55</v>
      </c>
      <c r="G105" s="34"/>
      <c r="H105" s="33">
        <f>SUM(H106+H108)</f>
        <v>56.5</v>
      </c>
    </row>
    <row r="106" spans="1:8" s="2" customFormat="1" ht="54" customHeight="1">
      <c r="A106" s="31">
        <v>98</v>
      </c>
      <c r="B106" s="37">
        <v>410</v>
      </c>
      <c r="C106" s="13" t="s">
        <v>119</v>
      </c>
      <c r="D106" s="13"/>
      <c r="E106" s="47" t="s">
        <v>285</v>
      </c>
      <c r="F106" s="33">
        <f>SUM(F107)</f>
        <v>10.6</v>
      </c>
      <c r="G106" s="34"/>
      <c r="H106" s="33">
        <f>SUM(H107)</f>
        <v>10.9</v>
      </c>
    </row>
    <row r="107" spans="1:8" ht="33.75" customHeight="1">
      <c r="A107" s="31">
        <v>99</v>
      </c>
      <c r="B107" s="39">
        <v>410</v>
      </c>
      <c r="C107" s="17" t="s">
        <v>119</v>
      </c>
      <c r="D107" s="18" t="s">
        <v>52</v>
      </c>
      <c r="E107" s="19" t="s">
        <v>159</v>
      </c>
      <c r="F107" s="35">
        <v>10.6</v>
      </c>
      <c r="G107" s="34"/>
      <c r="H107" s="35">
        <v>10.9</v>
      </c>
    </row>
    <row r="108" spans="1:8" ht="53.25" customHeight="1">
      <c r="A108" s="31">
        <v>100</v>
      </c>
      <c r="B108" s="37">
        <v>410</v>
      </c>
      <c r="C108" s="13" t="s">
        <v>189</v>
      </c>
      <c r="D108" s="14"/>
      <c r="E108" s="47" t="s">
        <v>286</v>
      </c>
      <c r="F108" s="33">
        <f>SUM(F109)</f>
        <v>44.4</v>
      </c>
      <c r="G108" s="34"/>
      <c r="H108" s="33">
        <f>SUM(H109)</f>
        <v>45.6</v>
      </c>
    </row>
    <row r="109" spans="1:8" ht="33.75" customHeight="1">
      <c r="A109" s="31">
        <v>101</v>
      </c>
      <c r="B109" s="39">
        <v>410</v>
      </c>
      <c r="C109" s="17" t="s">
        <v>189</v>
      </c>
      <c r="D109" s="18" t="s">
        <v>52</v>
      </c>
      <c r="E109" s="19" t="s">
        <v>159</v>
      </c>
      <c r="F109" s="35">
        <v>44.4</v>
      </c>
      <c r="G109" s="34"/>
      <c r="H109" s="35">
        <v>45.6</v>
      </c>
    </row>
    <row r="110" spans="1:8" ht="25.5" customHeight="1">
      <c r="A110" s="31">
        <v>102</v>
      </c>
      <c r="B110" s="12">
        <v>412</v>
      </c>
      <c r="C110" s="14"/>
      <c r="D110" s="14"/>
      <c r="E110" s="15" t="s">
        <v>87</v>
      </c>
      <c r="F110" s="33">
        <f>SUM(F111+F122+F125+F129+F132+F135)</f>
        <v>1420.6</v>
      </c>
      <c r="G110" s="34"/>
      <c r="H110" s="33">
        <f>SUM(H111+H122+H125+H129+H132+H135)</f>
        <v>767.5</v>
      </c>
    </row>
    <row r="111" spans="1:8" ht="50.25" customHeight="1">
      <c r="A111" s="31">
        <v>103</v>
      </c>
      <c r="B111" s="12">
        <v>412</v>
      </c>
      <c r="C111" s="14" t="s">
        <v>101</v>
      </c>
      <c r="D111" s="14"/>
      <c r="E111" s="43" t="s">
        <v>276</v>
      </c>
      <c r="F111" s="33">
        <f>SUM(F112+F114+F116+F118+F120)</f>
        <v>566.90000000000009</v>
      </c>
      <c r="G111" s="36"/>
      <c r="H111" s="33">
        <f>SUM(H112+H114+H116+H118+H120)</f>
        <v>583.4</v>
      </c>
    </row>
    <row r="112" spans="1:8" ht="33.75" customHeight="1">
      <c r="A112" s="31">
        <v>104</v>
      </c>
      <c r="B112" s="12">
        <v>412</v>
      </c>
      <c r="C112" s="14" t="s">
        <v>102</v>
      </c>
      <c r="D112" s="14"/>
      <c r="E112" s="43" t="s">
        <v>54</v>
      </c>
      <c r="F112" s="33">
        <f>F113</f>
        <v>100.2</v>
      </c>
      <c r="G112" s="36"/>
      <c r="H112" s="33">
        <f>H113</f>
        <v>103.4</v>
      </c>
    </row>
    <row r="113" spans="1:8" ht="25.5" customHeight="1">
      <c r="A113" s="31">
        <v>105</v>
      </c>
      <c r="B113" s="16">
        <v>412</v>
      </c>
      <c r="C113" s="18" t="s">
        <v>102</v>
      </c>
      <c r="D113" s="18" t="s">
        <v>52</v>
      </c>
      <c r="E113" s="19" t="s">
        <v>159</v>
      </c>
      <c r="F113" s="35">
        <v>100.2</v>
      </c>
      <c r="G113" s="36"/>
      <c r="H113" s="35">
        <v>103.4</v>
      </c>
    </row>
    <row r="114" spans="1:8" ht="47.25" customHeight="1">
      <c r="A114" s="31">
        <v>106</v>
      </c>
      <c r="B114" s="12">
        <v>412</v>
      </c>
      <c r="C114" s="14" t="s">
        <v>103</v>
      </c>
      <c r="D114" s="14"/>
      <c r="E114" s="43" t="s">
        <v>223</v>
      </c>
      <c r="F114" s="33">
        <f>F115</f>
        <v>111.2</v>
      </c>
      <c r="G114" s="36"/>
      <c r="H114" s="33">
        <f>H115</f>
        <v>114.6</v>
      </c>
    </row>
    <row r="115" spans="1:8" ht="31.5" customHeight="1">
      <c r="A115" s="31">
        <v>107</v>
      </c>
      <c r="B115" s="16">
        <v>412</v>
      </c>
      <c r="C115" s="18" t="s">
        <v>103</v>
      </c>
      <c r="D115" s="18" t="s">
        <v>52</v>
      </c>
      <c r="E115" s="19" t="s">
        <v>159</v>
      </c>
      <c r="F115" s="35">
        <v>111.2</v>
      </c>
      <c r="G115" s="36"/>
      <c r="H115" s="35">
        <v>114.6</v>
      </c>
    </row>
    <row r="116" spans="1:8" ht="36" customHeight="1">
      <c r="A116" s="31">
        <v>108</v>
      </c>
      <c r="B116" s="12">
        <v>412</v>
      </c>
      <c r="C116" s="14" t="s">
        <v>104</v>
      </c>
      <c r="D116" s="18"/>
      <c r="E116" s="47" t="s">
        <v>224</v>
      </c>
      <c r="F116" s="33">
        <f>F117</f>
        <v>128.30000000000001</v>
      </c>
      <c r="G116" s="36"/>
      <c r="H116" s="33">
        <f>H117</f>
        <v>132</v>
      </c>
    </row>
    <row r="117" spans="1:8" ht="30" customHeight="1">
      <c r="A117" s="31">
        <v>109</v>
      </c>
      <c r="B117" s="16">
        <v>412</v>
      </c>
      <c r="C117" s="18" t="s">
        <v>104</v>
      </c>
      <c r="D117" s="18" t="s">
        <v>52</v>
      </c>
      <c r="E117" s="19" t="s">
        <v>159</v>
      </c>
      <c r="F117" s="35">
        <v>128.30000000000001</v>
      </c>
      <c r="G117" s="36"/>
      <c r="H117" s="35">
        <v>132</v>
      </c>
    </row>
    <row r="118" spans="1:8" ht="25.5" customHeight="1">
      <c r="A118" s="31">
        <v>110</v>
      </c>
      <c r="B118" s="12">
        <v>412</v>
      </c>
      <c r="C118" s="14" t="s">
        <v>143</v>
      </c>
      <c r="D118" s="14"/>
      <c r="E118" s="45" t="s">
        <v>180</v>
      </c>
      <c r="F118" s="33">
        <f>SUM(F119)</f>
        <v>44.5</v>
      </c>
      <c r="G118" s="34"/>
      <c r="H118" s="33">
        <f>SUM(H119)</f>
        <v>45.8</v>
      </c>
    </row>
    <row r="119" spans="1:8" ht="25.5" customHeight="1">
      <c r="A119" s="31">
        <v>111</v>
      </c>
      <c r="B119" s="16">
        <v>412</v>
      </c>
      <c r="C119" s="18" t="s">
        <v>143</v>
      </c>
      <c r="D119" s="18" t="s">
        <v>52</v>
      </c>
      <c r="E119" s="19" t="s">
        <v>159</v>
      </c>
      <c r="F119" s="35">
        <v>44.5</v>
      </c>
      <c r="G119" s="36"/>
      <c r="H119" s="35">
        <v>45.8</v>
      </c>
    </row>
    <row r="120" spans="1:8" ht="57.75" customHeight="1">
      <c r="A120" s="31">
        <v>112</v>
      </c>
      <c r="B120" s="12">
        <v>412</v>
      </c>
      <c r="C120" s="14" t="s">
        <v>179</v>
      </c>
      <c r="D120" s="14"/>
      <c r="E120" s="47" t="s">
        <v>277</v>
      </c>
      <c r="F120" s="33">
        <f>SUM(F121)</f>
        <v>182.7</v>
      </c>
      <c r="G120" s="34"/>
      <c r="H120" s="33">
        <f>SUM(H121)</f>
        <v>187.6</v>
      </c>
    </row>
    <row r="121" spans="1:8" ht="30.75" customHeight="1">
      <c r="A121" s="31">
        <v>113</v>
      </c>
      <c r="B121" s="16">
        <v>412</v>
      </c>
      <c r="C121" s="18" t="s">
        <v>179</v>
      </c>
      <c r="D121" s="18" t="s">
        <v>52</v>
      </c>
      <c r="E121" s="19" t="s">
        <v>159</v>
      </c>
      <c r="F121" s="35">
        <v>182.7</v>
      </c>
      <c r="G121" s="36"/>
      <c r="H121" s="35">
        <v>187.6</v>
      </c>
    </row>
    <row r="122" spans="1:8" s="2" customFormat="1" ht="42" customHeight="1">
      <c r="A122" s="31">
        <v>114</v>
      </c>
      <c r="B122" s="12">
        <v>412</v>
      </c>
      <c r="C122" s="13" t="s">
        <v>120</v>
      </c>
      <c r="D122" s="13"/>
      <c r="E122" s="15" t="s">
        <v>287</v>
      </c>
      <c r="F122" s="33">
        <f>SUM(F123)</f>
        <v>62.1</v>
      </c>
      <c r="G122" s="34"/>
      <c r="H122" s="33">
        <f>SUM(H123)</f>
        <v>64</v>
      </c>
    </row>
    <row r="123" spans="1:8" s="1" customFormat="1" ht="58.5" customHeight="1">
      <c r="A123" s="31">
        <v>115</v>
      </c>
      <c r="B123" s="12">
        <v>412</v>
      </c>
      <c r="C123" s="14" t="s">
        <v>121</v>
      </c>
      <c r="D123" s="14"/>
      <c r="E123" s="47" t="s">
        <v>225</v>
      </c>
      <c r="F123" s="33">
        <f>F124</f>
        <v>62.1</v>
      </c>
      <c r="G123" s="36">
        <f>G124</f>
        <v>3161</v>
      </c>
      <c r="H123" s="33">
        <f>H124</f>
        <v>64</v>
      </c>
    </row>
    <row r="124" spans="1:8" s="2" customFormat="1" ht="44.25" customHeight="1">
      <c r="A124" s="31">
        <v>116</v>
      </c>
      <c r="B124" s="16">
        <v>412</v>
      </c>
      <c r="C124" s="18" t="s">
        <v>121</v>
      </c>
      <c r="D124" s="18" t="s">
        <v>43</v>
      </c>
      <c r="E124" s="19" t="s">
        <v>161</v>
      </c>
      <c r="F124" s="35">
        <v>62.1</v>
      </c>
      <c r="G124" s="34">
        <v>3161</v>
      </c>
      <c r="H124" s="35">
        <v>64</v>
      </c>
    </row>
    <row r="125" spans="1:8" s="1" customFormat="1" ht="57" customHeight="1">
      <c r="A125" s="31">
        <v>117</v>
      </c>
      <c r="B125" s="37">
        <v>412</v>
      </c>
      <c r="C125" s="13" t="s">
        <v>191</v>
      </c>
      <c r="D125" s="17"/>
      <c r="E125" s="15" t="s">
        <v>288</v>
      </c>
      <c r="F125" s="33">
        <f>SUM(F126)</f>
        <v>662</v>
      </c>
      <c r="G125" s="34"/>
      <c r="H125" s="33">
        <f>SUM(H126)</f>
        <v>0</v>
      </c>
    </row>
    <row r="126" spans="1:8" s="1" customFormat="1" ht="57.75" customHeight="1">
      <c r="A126" s="31">
        <v>118</v>
      </c>
      <c r="B126" s="37">
        <v>412</v>
      </c>
      <c r="C126" s="13" t="s">
        <v>124</v>
      </c>
      <c r="D126" s="17"/>
      <c r="E126" s="48" t="s">
        <v>190</v>
      </c>
      <c r="F126" s="33">
        <f>SUM(F127)</f>
        <v>662</v>
      </c>
      <c r="G126" s="34"/>
      <c r="H126" s="33">
        <f>SUM(H127)</f>
        <v>0</v>
      </c>
    </row>
    <row r="127" spans="1:8" s="2" customFormat="1" ht="45.75" customHeight="1">
      <c r="A127" s="31">
        <v>119</v>
      </c>
      <c r="B127" s="37">
        <v>412</v>
      </c>
      <c r="C127" s="13" t="s">
        <v>289</v>
      </c>
      <c r="D127" s="13"/>
      <c r="E127" s="15" t="s">
        <v>290</v>
      </c>
      <c r="F127" s="33">
        <f>SUM(F128)</f>
        <v>662</v>
      </c>
      <c r="G127" s="34"/>
      <c r="H127" s="33">
        <f>SUM(H128)</f>
        <v>0</v>
      </c>
    </row>
    <row r="128" spans="1:8" s="2" customFormat="1" ht="33" customHeight="1">
      <c r="A128" s="31">
        <v>120</v>
      </c>
      <c r="B128" s="39">
        <v>412</v>
      </c>
      <c r="C128" s="17" t="s">
        <v>289</v>
      </c>
      <c r="D128" s="17" t="s">
        <v>52</v>
      </c>
      <c r="E128" s="19" t="s">
        <v>159</v>
      </c>
      <c r="F128" s="35">
        <v>662</v>
      </c>
      <c r="G128" s="36"/>
      <c r="H128" s="35">
        <v>0</v>
      </c>
    </row>
    <row r="129" spans="1:10" s="2" customFormat="1" ht="54.75" customHeight="1">
      <c r="A129" s="31">
        <v>121</v>
      </c>
      <c r="B129" s="12">
        <v>412</v>
      </c>
      <c r="C129" s="14" t="s">
        <v>155</v>
      </c>
      <c r="D129" s="14"/>
      <c r="E129" s="15" t="s">
        <v>226</v>
      </c>
      <c r="F129" s="33">
        <f>SUM(F130)</f>
        <v>55.2</v>
      </c>
      <c r="G129" s="34"/>
      <c r="H129" s="33">
        <f>SUM(H130)</f>
        <v>56.2</v>
      </c>
    </row>
    <row r="130" spans="1:10" s="2" customFormat="1" ht="34.5" customHeight="1">
      <c r="A130" s="31">
        <v>122</v>
      </c>
      <c r="B130" s="12">
        <v>412</v>
      </c>
      <c r="C130" s="14" t="s">
        <v>126</v>
      </c>
      <c r="D130" s="14"/>
      <c r="E130" s="15" t="s">
        <v>203</v>
      </c>
      <c r="F130" s="33">
        <f>SUM(F131)</f>
        <v>55.2</v>
      </c>
      <c r="G130" s="34"/>
      <c r="H130" s="33">
        <f>SUM(H131)</f>
        <v>56.2</v>
      </c>
    </row>
    <row r="131" spans="1:10" s="1" customFormat="1" ht="33" customHeight="1">
      <c r="A131" s="31">
        <v>123</v>
      </c>
      <c r="B131" s="16">
        <v>412</v>
      </c>
      <c r="C131" s="18" t="s">
        <v>126</v>
      </c>
      <c r="D131" s="18" t="s">
        <v>52</v>
      </c>
      <c r="E131" s="19" t="s">
        <v>159</v>
      </c>
      <c r="F131" s="35">
        <v>55.2</v>
      </c>
      <c r="G131" s="36"/>
      <c r="H131" s="35">
        <v>56.2</v>
      </c>
    </row>
    <row r="132" spans="1:10" s="1" customFormat="1" ht="54" customHeight="1">
      <c r="A132" s="31">
        <v>124</v>
      </c>
      <c r="B132" s="37">
        <v>412</v>
      </c>
      <c r="C132" s="13" t="s">
        <v>261</v>
      </c>
      <c r="D132" s="13"/>
      <c r="E132" s="15" t="s">
        <v>192</v>
      </c>
      <c r="F132" s="33">
        <f>SUM(F133)</f>
        <v>63.8</v>
      </c>
      <c r="G132" s="34"/>
      <c r="H132" s="33">
        <f>SUM(H133)</f>
        <v>53</v>
      </c>
    </row>
    <row r="133" spans="1:10" s="1" customFormat="1" ht="99" customHeight="1">
      <c r="A133" s="31">
        <v>125</v>
      </c>
      <c r="B133" s="37">
        <v>412</v>
      </c>
      <c r="C133" s="13" t="s">
        <v>328</v>
      </c>
      <c r="D133" s="13"/>
      <c r="E133" s="47" t="s">
        <v>329</v>
      </c>
      <c r="F133" s="33">
        <f>SUM(F134)</f>
        <v>63.8</v>
      </c>
      <c r="G133" s="34"/>
      <c r="H133" s="33">
        <f>SUM(H134)</f>
        <v>53</v>
      </c>
    </row>
    <row r="134" spans="1:10" s="1" customFormat="1" ht="29.25" customHeight="1">
      <c r="A134" s="31">
        <v>126</v>
      </c>
      <c r="B134" s="39">
        <v>412</v>
      </c>
      <c r="C134" s="17" t="s">
        <v>328</v>
      </c>
      <c r="D134" s="17" t="s">
        <v>52</v>
      </c>
      <c r="E134" s="19" t="s">
        <v>159</v>
      </c>
      <c r="F134" s="35">
        <v>63.8</v>
      </c>
      <c r="G134" s="36"/>
      <c r="H134" s="35">
        <v>53</v>
      </c>
    </row>
    <row r="135" spans="1:10" s="1" customFormat="1" ht="39" customHeight="1">
      <c r="A135" s="31">
        <v>127</v>
      </c>
      <c r="B135" s="37">
        <v>412</v>
      </c>
      <c r="C135" s="13" t="s">
        <v>241</v>
      </c>
      <c r="D135" s="13"/>
      <c r="E135" s="30" t="s">
        <v>242</v>
      </c>
      <c r="F135" s="33">
        <f>SUM(F136)</f>
        <v>10.6</v>
      </c>
      <c r="G135" s="34"/>
      <c r="H135" s="33">
        <f>SUM(H136)</f>
        <v>10.9</v>
      </c>
    </row>
    <row r="136" spans="1:10" s="1" customFormat="1" ht="49.5" customHeight="1">
      <c r="A136" s="31">
        <v>128</v>
      </c>
      <c r="B136" s="37">
        <v>412</v>
      </c>
      <c r="C136" s="13" t="s">
        <v>243</v>
      </c>
      <c r="D136" s="13"/>
      <c r="E136" s="30" t="s">
        <v>244</v>
      </c>
      <c r="F136" s="33">
        <f>SUM(F137)</f>
        <v>10.6</v>
      </c>
      <c r="G136" s="34"/>
      <c r="H136" s="33">
        <f>SUM(H137)</f>
        <v>10.9</v>
      </c>
    </row>
    <row r="137" spans="1:10" s="1" customFormat="1" ht="59.25" customHeight="1">
      <c r="A137" s="31">
        <v>129</v>
      </c>
      <c r="B137" s="37">
        <v>412</v>
      </c>
      <c r="C137" s="13" t="s">
        <v>245</v>
      </c>
      <c r="D137" s="13"/>
      <c r="E137" s="47" t="s">
        <v>246</v>
      </c>
      <c r="F137" s="33">
        <f>SUM(F138)</f>
        <v>10.6</v>
      </c>
      <c r="G137" s="34"/>
      <c r="H137" s="33">
        <f>SUM(H138)</f>
        <v>10.9</v>
      </c>
    </row>
    <row r="138" spans="1:10" s="1" customFormat="1" ht="33.75" customHeight="1">
      <c r="A138" s="31">
        <v>130</v>
      </c>
      <c r="B138" s="39">
        <v>412</v>
      </c>
      <c r="C138" s="17" t="s">
        <v>245</v>
      </c>
      <c r="D138" s="17" t="s">
        <v>52</v>
      </c>
      <c r="E138" s="19" t="s">
        <v>159</v>
      </c>
      <c r="F138" s="35">
        <v>10.6</v>
      </c>
      <c r="G138" s="36"/>
      <c r="H138" s="35">
        <v>10.9</v>
      </c>
    </row>
    <row r="139" spans="1:10" s="1" customFormat="1" ht="27.75" customHeight="1">
      <c r="A139" s="31">
        <v>131</v>
      </c>
      <c r="B139" s="12">
        <v>500</v>
      </c>
      <c r="C139" s="14"/>
      <c r="D139" s="14"/>
      <c r="E139" s="32" t="s">
        <v>10</v>
      </c>
      <c r="F139" s="33">
        <f>SUM(F140+F144+F156+F165)</f>
        <v>12878</v>
      </c>
      <c r="G139" s="36"/>
      <c r="H139" s="33">
        <f>SUM(H140+H144+H156+H165)</f>
        <v>11162.599999999999</v>
      </c>
    </row>
    <row r="140" spans="1:10" s="1" customFormat="1" ht="14.25" customHeight="1">
      <c r="A140" s="31">
        <v>132</v>
      </c>
      <c r="B140" s="12">
        <v>501</v>
      </c>
      <c r="C140" s="14"/>
      <c r="D140" s="14"/>
      <c r="E140" s="15" t="s">
        <v>11</v>
      </c>
      <c r="F140" s="33">
        <f>SUM(F141)</f>
        <v>80.400000000000006</v>
      </c>
      <c r="G140" s="36"/>
      <c r="H140" s="33">
        <f>SUM(H141)</f>
        <v>82.8</v>
      </c>
    </row>
    <row r="141" spans="1:10" ht="65.25" customHeight="1">
      <c r="A141" s="31">
        <v>133</v>
      </c>
      <c r="B141" s="12">
        <v>501</v>
      </c>
      <c r="C141" s="14" t="s">
        <v>193</v>
      </c>
      <c r="D141" s="14"/>
      <c r="E141" s="47" t="s">
        <v>194</v>
      </c>
      <c r="F141" s="33">
        <f>SUM(F142)</f>
        <v>80.400000000000006</v>
      </c>
      <c r="G141" s="34"/>
      <c r="H141" s="33">
        <f>SUM(H142)</f>
        <v>82.8</v>
      </c>
      <c r="I141" s="11"/>
      <c r="J141" s="11"/>
    </row>
    <row r="142" spans="1:10" ht="34.5" customHeight="1">
      <c r="A142" s="31">
        <v>134</v>
      </c>
      <c r="B142" s="12">
        <v>501</v>
      </c>
      <c r="C142" s="14" t="s">
        <v>195</v>
      </c>
      <c r="D142" s="14"/>
      <c r="E142" s="30" t="s">
        <v>196</v>
      </c>
      <c r="F142" s="33">
        <f>SUM(F143)</f>
        <v>80.400000000000006</v>
      </c>
      <c r="G142" s="34"/>
      <c r="H142" s="33">
        <f>SUM(H143)</f>
        <v>82.8</v>
      </c>
      <c r="I142" s="11"/>
      <c r="J142" s="11"/>
    </row>
    <row r="143" spans="1:10" ht="34.5" customHeight="1">
      <c r="A143" s="31">
        <v>135</v>
      </c>
      <c r="B143" s="16">
        <v>501</v>
      </c>
      <c r="C143" s="18" t="s">
        <v>195</v>
      </c>
      <c r="D143" s="18" t="s">
        <v>52</v>
      </c>
      <c r="E143" s="19" t="s">
        <v>159</v>
      </c>
      <c r="F143" s="35">
        <v>80.400000000000006</v>
      </c>
      <c r="G143" s="34"/>
      <c r="H143" s="35">
        <v>82.8</v>
      </c>
      <c r="I143" s="11"/>
      <c r="J143" s="11"/>
    </row>
    <row r="144" spans="1:10" s="2" customFormat="1" ht="18.75" customHeight="1">
      <c r="A144" s="31">
        <v>136</v>
      </c>
      <c r="B144" s="12">
        <v>502</v>
      </c>
      <c r="C144" s="14"/>
      <c r="D144" s="14"/>
      <c r="E144" s="15" t="s">
        <v>12</v>
      </c>
      <c r="F144" s="33">
        <f>SUM(F145+F150+F153)</f>
        <v>3343.3</v>
      </c>
      <c r="G144" s="34">
        <v>1105</v>
      </c>
      <c r="H144" s="33">
        <f>SUM(H145+H153)</f>
        <v>1693</v>
      </c>
    </row>
    <row r="145" spans="1:8" s="2" customFormat="1" ht="51.75" customHeight="1">
      <c r="A145" s="31">
        <v>137</v>
      </c>
      <c r="B145" s="12">
        <v>502</v>
      </c>
      <c r="C145" s="14" t="s">
        <v>125</v>
      </c>
      <c r="D145" s="14"/>
      <c r="E145" s="43" t="s">
        <v>330</v>
      </c>
      <c r="F145" s="33">
        <f>SUM(F146+F148)</f>
        <v>2000</v>
      </c>
      <c r="G145" s="34"/>
      <c r="H145" s="33">
        <f>SUM(H146)</f>
        <v>0</v>
      </c>
    </row>
    <row r="146" spans="1:8" s="2" customFormat="1" ht="32.25" customHeight="1">
      <c r="A146" s="31">
        <v>138</v>
      </c>
      <c r="B146" s="12">
        <v>502</v>
      </c>
      <c r="C146" s="14" t="s">
        <v>361</v>
      </c>
      <c r="D146" s="14"/>
      <c r="E146" s="43" t="s">
        <v>362</v>
      </c>
      <c r="F146" s="33">
        <f>SUM(F147)</f>
        <v>1194</v>
      </c>
      <c r="G146" s="34"/>
      <c r="H146" s="33">
        <f>SUM(H147)</f>
        <v>0</v>
      </c>
    </row>
    <row r="147" spans="1:8" s="2" customFormat="1" ht="31.5" customHeight="1">
      <c r="A147" s="31">
        <v>139</v>
      </c>
      <c r="B147" s="16">
        <v>502</v>
      </c>
      <c r="C147" s="18" t="s">
        <v>361</v>
      </c>
      <c r="D147" s="18" t="s">
        <v>52</v>
      </c>
      <c r="E147" s="19" t="s">
        <v>159</v>
      </c>
      <c r="F147" s="35">
        <f>2000-806</f>
        <v>1194</v>
      </c>
      <c r="G147" s="36"/>
      <c r="H147" s="35">
        <v>0</v>
      </c>
    </row>
    <row r="148" spans="1:8" s="2" customFormat="1" ht="31.5" customHeight="1">
      <c r="A148" s="31">
        <v>140</v>
      </c>
      <c r="B148" s="58">
        <v>502</v>
      </c>
      <c r="C148" s="60" t="s">
        <v>365</v>
      </c>
      <c r="D148" s="60"/>
      <c r="E148" s="61" t="s">
        <v>364</v>
      </c>
      <c r="F148" s="33">
        <f>SUM(F149)</f>
        <v>806</v>
      </c>
      <c r="G148" s="34"/>
      <c r="H148" s="33">
        <v>0</v>
      </c>
    </row>
    <row r="149" spans="1:8" s="2" customFormat="1" ht="31.5" customHeight="1">
      <c r="A149" s="31">
        <v>141</v>
      </c>
      <c r="B149" s="16">
        <v>502</v>
      </c>
      <c r="C149" s="18" t="s">
        <v>365</v>
      </c>
      <c r="D149" s="18" t="s">
        <v>52</v>
      </c>
      <c r="E149" s="67" t="s">
        <v>159</v>
      </c>
      <c r="F149" s="35">
        <v>806</v>
      </c>
      <c r="G149" s="36"/>
      <c r="H149" s="35">
        <v>0</v>
      </c>
    </row>
    <row r="150" spans="1:8" s="2" customFormat="1" ht="42.75" customHeight="1">
      <c r="A150" s="31">
        <v>142</v>
      </c>
      <c r="B150" s="12">
        <v>502</v>
      </c>
      <c r="C150" s="14" t="s">
        <v>141</v>
      </c>
      <c r="D150" s="14"/>
      <c r="E150" s="15" t="s">
        <v>299</v>
      </c>
      <c r="F150" s="33">
        <f>SUM(F151)</f>
        <v>1343.3</v>
      </c>
      <c r="G150" s="34"/>
      <c r="H150" s="33">
        <v>0</v>
      </c>
    </row>
    <row r="151" spans="1:8" s="2" customFormat="1" ht="42.75" customHeight="1">
      <c r="A151" s="31">
        <v>143</v>
      </c>
      <c r="B151" s="58">
        <v>502</v>
      </c>
      <c r="C151" s="60" t="s">
        <v>363</v>
      </c>
      <c r="D151" s="60"/>
      <c r="E151" s="72" t="s">
        <v>364</v>
      </c>
      <c r="F151" s="33">
        <f>SUM(F152)</f>
        <v>1343.3</v>
      </c>
      <c r="G151" s="34"/>
      <c r="H151" s="33">
        <v>0</v>
      </c>
    </row>
    <row r="152" spans="1:8" s="2" customFormat="1" ht="31.5" customHeight="1">
      <c r="A152" s="31">
        <v>144</v>
      </c>
      <c r="B152" s="64">
        <v>502</v>
      </c>
      <c r="C152" s="66" t="s">
        <v>363</v>
      </c>
      <c r="D152" s="66" t="s">
        <v>52</v>
      </c>
      <c r="E152" s="67" t="s">
        <v>159</v>
      </c>
      <c r="F152" s="35">
        <v>1343.3</v>
      </c>
      <c r="G152" s="36"/>
      <c r="H152" s="35">
        <v>0</v>
      </c>
    </row>
    <row r="153" spans="1:8" ht="43.5" customHeight="1">
      <c r="A153" s="31">
        <v>145</v>
      </c>
      <c r="B153" s="58">
        <v>502</v>
      </c>
      <c r="C153" s="60" t="s">
        <v>227</v>
      </c>
      <c r="D153" s="60"/>
      <c r="E153" s="72" t="s">
        <v>303</v>
      </c>
      <c r="F153" s="33">
        <f>SUM(F154)</f>
        <v>0</v>
      </c>
      <c r="G153" s="34" t="e">
        <f>#REF!+#REF!+#REF!+#REF!</f>
        <v>#REF!</v>
      </c>
      <c r="H153" s="33">
        <f>SUM(H154)</f>
        <v>1693</v>
      </c>
    </row>
    <row r="154" spans="1:8" ht="66" customHeight="1">
      <c r="A154" s="31">
        <v>146</v>
      </c>
      <c r="B154" s="58">
        <v>502</v>
      </c>
      <c r="C154" s="60" t="s">
        <v>308</v>
      </c>
      <c r="D154" s="60"/>
      <c r="E154" s="72" t="s">
        <v>268</v>
      </c>
      <c r="F154" s="33">
        <f>SUM(F155)</f>
        <v>0</v>
      </c>
      <c r="G154" s="34"/>
      <c r="H154" s="33">
        <f>SUM(H155)</f>
        <v>1693</v>
      </c>
    </row>
    <row r="155" spans="1:8" s="1" customFormat="1" ht="34.5" customHeight="1">
      <c r="A155" s="31">
        <v>147</v>
      </c>
      <c r="B155" s="64">
        <v>502</v>
      </c>
      <c r="C155" s="66" t="s">
        <v>308</v>
      </c>
      <c r="D155" s="66" t="s">
        <v>52</v>
      </c>
      <c r="E155" s="67" t="s">
        <v>159</v>
      </c>
      <c r="F155" s="35">
        <f>961.6-961.6</f>
        <v>0</v>
      </c>
      <c r="G155" s="36"/>
      <c r="H155" s="35">
        <v>1693</v>
      </c>
    </row>
    <row r="156" spans="1:8" ht="18.75" customHeight="1">
      <c r="A156" s="31">
        <v>148</v>
      </c>
      <c r="B156" s="12">
        <v>503</v>
      </c>
      <c r="C156" s="14"/>
      <c r="D156" s="14"/>
      <c r="E156" s="15" t="s">
        <v>13</v>
      </c>
      <c r="F156" s="33">
        <f>SUM(F157+F164)</f>
        <v>9427.2999999999993</v>
      </c>
      <c r="G156" s="36"/>
      <c r="H156" s="33">
        <f>SUM(H157+H164)</f>
        <v>9359.7999999999993</v>
      </c>
    </row>
    <row r="157" spans="1:8" ht="43.5" customHeight="1">
      <c r="A157" s="31">
        <v>149</v>
      </c>
      <c r="B157" s="12">
        <v>503</v>
      </c>
      <c r="C157" s="14" t="s">
        <v>125</v>
      </c>
      <c r="D157" s="14"/>
      <c r="E157" s="43" t="s">
        <v>330</v>
      </c>
      <c r="F157" s="33">
        <f>SUM(F158+F160+F162)</f>
        <v>9427.2999999999993</v>
      </c>
      <c r="G157" s="34" t="e">
        <f>#REF!+#REF!+#REF!+#REF!+#REF!</f>
        <v>#REF!</v>
      </c>
      <c r="H157" s="33">
        <f>SUM(H158+H160+H162)</f>
        <v>9359.7999999999993</v>
      </c>
    </row>
    <row r="158" spans="1:8" s="2" customFormat="1" ht="23.25" customHeight="1">
      <c r="A158" s="31">
        <v>150</v>
      </c>
      <c r="B158" s="12">
        <v>503</v>
      </c>
      <c r="C158" s="14" t="s">
        <v>262</v>
      </c>
      <c r="D158" s="14"/>
      <c r="E158" s="15" t="s">
        <v>197</v>
      </c>
      <c r="F158" s="33">
        <f>F159</f>
        <v>6057</v>
      </c>
      <c r="G158" s="34">
        <v>150</v>
      </c>
      <c r="H158" s="33">
        <f>H159</f>
        <v>6284.9</v>
      </c>
    </row>
    <row r="159" spans="1:8" s="2" customFormat="1" ht="28.5" customHeight="1">
      <c r="A159" s="31">
        <v>151</v>
      </c>
      <c r="B159" s="16">
        <v>503</v>
      </c>
      <c r="C159" s="18" t="s">
        <v>262</v>
      </c>
      <c r="D159" s="18" t="s">
        <v>52</v>
      </c>
      <c r="E159" s="19" t="s">
        <v>159</v>
      </c>
      <c r="F159" s="35">
        <v>6057</v>
      </c>
      <c r="G159" s="34"/>
      <c r="H159" s="35">
        <v>6284.9</v>
      </c>
    </row>
    <row r="160" spans="1:8" s="2" customFormat="1" ht="23.25" customHeight="1">
      <c r="A160" s="31">
        <v>152</v>
      </c>
      <c r="B160" s="12">
        <v>503</v>
      </c>
      <c r="C160" s="14" t="s">
        <v>263</v>
      </c>
      <c r="D160" s="14"/>
      <c r="E160" s="15" t="s">
        <v>14</v>
      </c>
      <c r="F160" s="33">
        <f>F161</f>
        <v>815.2</v>
      </c>
      <c r="G160" s="34"/>
      <c r="H160" s="33">
        <f>H161</f>
        <v>734.4</v>
      </c>
    </row>
    <row r="161" spans="1:8" s="1" customFormat="1" ht="30.75" customHeight="1">
      <c r="A161" s="31">
        <v>153</v>
      </c>
      <c r="B161" s="16">
        <v>503</v>
      </c>
      <c r="C161" s="18" t="s">
        <v>263</v>
      </c>
      <c r="D161" s="18" t="s">
        <v>52</v>
      </c>
      <c r="E161" s="19" t="s">
        <v>159</v>
      </c>
      <c r="F161" s="35">
        <v>815.2</v>
      </c>
      <c r="G161" s="36"/>
      <c r="H161" s="35">
        <v>734.4</v>
      </c>
    </row>
    <row r="162" spans="1:8" ht="73.5" customHeight="1">
      <c r="A162" s="31">
        <v>154</v>
      </c>
      <c r="B162" s="12">
        <v>503</v>
      </c>
      <c r="C162" s="14" t="s">
        <v>264</v>
      </c>
      <c r="D162" s="14"/>
      <c r="E162" s="15" t="s">
        <v>228</v>
      </c>
      <c r="F162" s="33">
        <f>SUM(F163)</f>
        <v>2555.1</v>
      </c>
      <c r="G162" s="36">
        <v>50</v>
      </c>
      <c r="H162" s="33">
        <f>SUM(H163)</f>
        <v>2340.5</v>
      </c>
    </row>
    <row r="163" spans="1:8" ht="36.75" customHeight="1">
      <c r="A163" s="31">
        <v>155</v>
      </c>
      <c r="B163" s="16">
        <v>503</v>
      </c>
      <c r="C163" s="18" t="s">
        <v>264</v>
      </c>
      <c r="D163" s="18" t="s">
        <v>52</v>
      </c>
      <c r="E163" s="19" t="s">
        <v>159</v>
      </c>
      <c r="F163" s="35">
        <v>2555.1</v>
      </c>
      <c r="G163" s="36"/>
      <c r="H163" s="35">
        <v>2340.5</v>
      </c>
    </row>
    <row r="164" spans="1:8" ht="37.5" customHeight="1">
      <c r="A164" s="31">
        <v>156</v>
      </c>
      <c r="B164" s="12">
        <v>503</v>
      </c>
      <c r="C164" s="14" t="s">
        <v>204</v>
      </c>
      <c r="D164" s="14"/>
      <c r="E164" s="15" t="s">
        <v>278</v>
      </c>
      <c r="F164" s="33">
        <v>0</v>
      </c>
      <c r="G164" s="34"/>
      <c r="H164" s="33">
        <v>0</v>
      </c>
    </row>
    <row r="165" spans="1:8" ht="22.5" customHeight="1">
      <c r="A165" s="31">
        <v>157</v>
      </c>
      <c r="B165" s="12">
        <v>505</v>
      </c>
      <c r="C165" s="14"/>
      <c r="D165" s="14"/>
      <c r="E165" s="15" t="s">
        <v>48</v>
      </c>
      <c r="F165" s="33">
        <f>SUM(F166)</f>
        <v>27</v>
      </c>
      <c r="G165" s="36"/>
      <c r="H165" s="33">
        <f>SUM(H166)</f>
        <v>27</v>
      </c>
    </row>
    <row r="166" spans="1:8" ht="44.25" customHeight="1">
      <c r="A166" s="31">
        <v>158</v>
      </c>
      <c r="B166" s="12">
        <v>505</v>
      </c>
      <c r="C166" s="14" t="s">
        <v>125</v>
      </c>
      <c r="D166" s="14"/>
      <c r="E166" s="43" t="s">
        <v>330</v>
      </c>
      <c r="F166" s="33">
        <f>SUM(F167)</f>
        <v>27</v>
      </c>
      <c r="G166" s="36"/>
      <c r="H166" s="33">
        <f>SUM(H167)</f>
        <v>27</v>
      </c>
    </row>
    <row r="167" spans="1:8" ht="70.5" customHeight="1">
      <c r="A167" s="31">
        <v>159</v>
      </c>
      <c r="B167" s="12">
        <v>505</v>
      </c>
      <c r="C167" s="14" t="s">
        <v>291</v>
      </c>
      <c r="D167" s="14"/>
      <c r="E167" s="30" t="s">
        <v>88</v>
      </c>
      <c r="F167" s="33">
        <f>F168</f>
        <v>27</v>
      </c>
      <c r="G167" s="36"/>
      <c r="H167" s="33">
        <f>H168</f>
        <v>27</v>
      </c>
    </row>
    <row r="168" spans="1:8" ht="45" customHeight="1">
      <c r="A168" s="31">
        <v>160</v>
      </c>
      <c r="B168" s="16">
        <v>505</v>
      </c>
      <c r="C168" s="18" t="s">
        <v>291</v>
      </c>
      <c r="D168" s="18" t="s">
        <v>43</v>
      </c>
      <c r="E168" s="19" t="s">
        <v>161</v>
      </c>
      <c r="F168" s="35">
        <v>27</v>
      </c>
      <c r="G168" s="36"/>
      <c r="H168" s="35">
        <v>27</v>
      </c>
    </row>
    <row r="169" spans="1:8" ht="24" customHeight="1">
      <c r="A169" s="31">
        <v>161</v>
      </c>
      <c r="B169" s="12">
        <v>600</v>
      </c>
      <c r="C169" s="14"/>
      <c r="D169" s="14"/>
      <c r="E169" s="32" t="s">
        <v>15</v>
      </c>
      <c r="F169" s="33">
        <f>SUM(F170)</f>
        <v>472.1</v>
      </c>
      <c r="G169" s="36"/>
      <c r="H169" s="33">
        <f>SUM(H170)</f>
        <v>438.9</v>
      </c>
    </row>
    <row r="170" spans="1:8" ht="29.25" customHeight="1">
      <c r="A170" s="31">
        <v>162</v>
      </c>
      <c r="B170" s="12">
        <v>603</v>
      </c>
      <c r="C170" s="14"/>
      <c r="D170" s="14"/>
      <c r="E170" s="15" t="s">
        <v>150</v>
      </c>
      <c r="F170" s="33">
        <f>SUM(F171)</f>
        <v>472.1</v>
      </c>
      <c r="G170" s="36"/>
      <c r="H170" s="33">
        <f>SUM(H171)</f>
        <v>438.9</v>
      </c>
    </row>
    <row r="171" spans="1:8" ht="43.5" customHeight="1">
      <c r="A171" s="31">
        <v>163</v>
      </c>
      <c r="B171" s="12">
        <v>603</v>
      </c>
      <c r="C171" s="14" t="s">
        <v>154</v>
      </c>
      <c r="D171" s="14"/>
      <c r="E171" s="15" t="s">
        <v>331</v>
      </c>
      <c r="F171" s="33">
        <f>SUM(F172)</f>
        <v>472.1</v>
      </c>
      <c r="G171" s="34" t="e">
        <f>G172</f>
        <v>#REF!</v>
      </c>
      <c r="H171" s="33">
        <f>SUM(H172)</f>
        <v>438.9</v>
      </c>
    </row>
    <row r="172" spans="1:8" ht="50.25" customHeight="1">
      <c r="A172" s="31">
        <v>164</v>
      </c>
      <c r="B172" s="12">
        <v>603</v>
      </c>
      <c r="C172" s="14" t="s">
        <v>127</v>
      </c>
      <c r="D172" s="18"/>
      <c r="E172" s="15" t="s">
        <v>64</v>
      </c>
      <c r="F172" s="33">
        <f>F173</f>
        <v>472.1</v>
      </c>
      <c r="G172" s="34" t="e">
        <f>G173+#REF!+#REF!</f>
        <v>#REF!</v>
      </c>
      <c r="H172" s="33">
        <f>H173</f>
        <v>438.9</v>
      </c>
    </row>
    <row r="173" spans="1:8" ht="30" customHeight="1">
      <c r="A173" s="31">
        <v>165</v>
      </c>
      <c r="B173" s="16">
        <v>603</v>
      </c>
      <c r="C173" s="18" t="s">
        <v>127</v>
      </c>
      <c r="D173" s="18" t="s">
        <v>52</v>
      </c>
      <c r="E173" s="19" t="s">
        <v>159</v>
      </c>
      <c r="F173" s="35">
        <v>472.1</v>
      </c>
      <c r="G173" s="34">
        <f>G174</f>
        <v>581</v>
      </c>
      <c r="H173" s="35">
        <v>438.9</v>
      </c>
    </row>
    <row r="174" spans="1:8" ht="21.75" customHeight="1">
      <c r="A174" s="31">
        <v>166</v>
      </c>
      <c r="B174" s="12">
        <v>700</v>
      </c>
      <c r="C174" s="14"/>
      <c r="D174" s="14"/>
      <c r="E174" s="32" t="s">
        <v>16</v>
      </c>
      <c r="F174" s="33">
        <f>SUM(F175+F185+F204+F209+F230)</f>
        <v>175601.6</v>
      </c>
      <c r="G174" s="34">
        <f>G175</f>
        <v>581</v>
      </c>
      <c r="H174" s="33">
        <f>SUM(H175+H185+H204+H209+H230)</f>
        <v>181535.49999999997</v>
      </c>
    </row>
    <row r="175" spans="1:8" ht="22.5" customHeight="1">
      <c r="A175" s="31">
        <v>167</v>
      </c>
      <c r="B175" s="12">
        <v>701</v>
      </c>
      <c r="C175" s="14"/>
      <c r="D175" s="14"/>
      <c r="E175" s="15" t="s">
        <v>17</v>
      </c>
      <c r="F175" s="33">
        <f>SUM(F176)</f>
        <v>52250</v>
      </c>
      <c r="G175" s="36">
        <v>581</v>
      </c>
      <c r="H175" s="33">
        <f>SUM(H176)</f>
        <v>52716</v>
      </c>
    </row>
    <row r="176" spans="1:8" ht="39.75" customHeight="1">
      <c r="A176" s="31">
        <v>168</v>
      </c>
      <c r="B176" s="12">
        <v>701</v>
      </c>
      <c r="C176" s="14" t="s">
        <v>128</v>
      </c>
      <c r="D176" s="18"/>
      <c r="E176" s="15" t="s">
        <v>307</v>
      </c>
      <c r="F176" s="33">
        <f>SUM(F177+F180)</f>
        <v>52250</v>
      </c>
      <c r="G176" s="36"/>
      <c r="H176" s="33">
        <f>SUM(H177+H180)</f>
        <v>52716</v>
      </c>
    </row>
    <row r="177" spans="1:8" ht="34.5" customHeight="1">
      <c r="A177" s="31">
        <v>169</v>
      </c>
      <c r="B177" s="12">
        <v>701</v>
      </c>
      <c r="C177" s="14" t="s">
        <v>332</v>
      </c>
      <c r="D177" s="14"/>
      <c r="E177" s="15" t="s">
        <v>265</v>
      </c>
      <c r="F177" s="33">
        <f>SUM(F178)</f>
        <v>29000</v>
      </c>
      <c r="G177" s="36"/>
      <c r="H177" s="33">
        <f>SUM(H178)</f>
        <v>29000</v>
      </c>
    </row>
    <row r="178" spans="1:8" ht="54" customHeight="1">
      <c r="A178" s="31">
        <v>170</v>
      </c>
      <c r="B178" s="12">
        <v>701</v>
      </c>
      <c r="C178" s="14" t="s">
        <v>129</v>
      </c>
      <c r="D178" s="14"/>
      <c r="E178" s="15" t="s">
        <v>65</v>
      </c>
      <c r="F178" s="33">
        <f>SUM(F179:F179)</f>
        <v>29000</v>
      </c>
      <c r="G178" s="36"/>
      <c r="H178" s="33">
        <f>SUM(H179:H179)</f>
        <v>29000</v>
      </c>
    </row>
    <row r="179" spans="1:8" ht="21.75" customHeight="1">
      <c r="A179" s="31">
        <v>171</v>
      </c>
      <c r="B179" s="16">
        <v>701</v>
      </c>
      <c r="C179" s="18" t="s">
        <v>129</v>
      </c>
      <c r="D179" s="18" t="s">
        <v>269</v>
      </c>
      <c r="E179" s="19" t="s">
        <v>270</v>
      </c>
      <c r="F179" s="35">
        <v>29000</v>
      </c>
      <c r="G179" s="36"/>
      <c r="H179" s="35">
        <v>29000</v>
      </c>
    </row>
    <row r="180" spans="1:8" ht="62.25" customHeight="1">
      <c r="A180" s="31">
        <v>172</v>
      </c>
      <c r="B180" s="12">
        <v>701</v>
      </c>
      <c r="C180" s="14" t="s">
        <v>130</v>
      </c>
      <c r="D180" s="18"/>
      <c r="E180" s="15" t="s">
        <v>66</v>
      </c>
      <c r="F180" s="33">
        <f>SUM(F181+F183)</f>
        <v>23250</v>
      </c>
      <c r="G180" s="36"/>
      <c r="H180" s="33">
        <f>SUM(H181+H183)</f>
        <v>23716</v>
      </c>
    </row>
    <row r="181" spans="1:8" ht="67.5" customHeight="1">
      <c r="A181" s="31">
        <v>173</v>
      </c>
      <c r="B181" s="12">
        <v>701</v>
      </c>
      <c r="C181" s="14" t="s">
        <v>158</v>
      </c>
      <c r="D181" s="14"/>
      <c r="E181" s="15" t="s">
        <v>67</v>
      </c>
      <c r="F181" s="33">
        <f>SUM(F182:F182)</f>
        <v>22877</v>
      </c>
      <c r="G181" s="34"/>
      <c r="H181" s="33">
        <f>SUM(H182:H182)</f>
        <v>23328</v>
      </c>
    </row>
    <row r="182" spans="1:8" ht="15.75" customHeight="1">
      <c r="A182" s="31">
        <v>174</v>
      </c>
      <c r="B182" s="16">
        <v>701</v>
      </c>
      <c r="C182" s="18" t="s">
        <v>158</v>
      </c>
      <c r="D182" s="18" t="s">
        <v>269</v>
      </c>
      <c r="E182" s="19" t="s">
        <v>270</v>
      </c>
      <c r="F182" s="35">
        <v>22877</v>
      </c>
      <c r="G182" s="36"/>
      <c r="H182" s="35">
        <v>23328</v>
      </c>
    </row>
    <row r="183" spans="1:8" ht="84" customHeight="1">
      <c r="A183" s="31">
        <v>175</v>
      </c>
      <c r="B183" s="12">
        <v>701</v>
      </c>
      <c r="C183" s="14" t="s">
        <v>231</v>
      </c>
      <c r="D183" s="14"/>
      <c r="E183" s="15" t="s">
        <v>68</v>
      </c>
      <c r="F183" s="33">
        <f>SUM(F184:F184)</f>
        <v>373</v>
      </c>
      <c r="G183" s="34"/>
      <c r="H183" s="33">
        <f>SUM(H184:H184)</f>
        <v>388</v>
      </c>
    </row>
    <row r="184" spans="1:8" ht="18.75" customHeight="1">
      <c r="A184" s="31">
        <v>176</v>
      </c>
      <c r="B184" s="16">
        <v>701</v>
      </c>
      <c r="C184" s="18" t="s">
        <v>231</v>
      </c>
      <c r="D184" s="18" t="s">
        <v>269</v>
      </c>
      <c r="E184" s="19" t="s">
        <v>270</v>
      </c>
      <c r="F184" s="35">
        <v>373</v>
      </c>
      <c r="G184" s="34"/>
      <c r="H184" s="35">
        <v>388</v>
      </c>
    </row>
    <row r="185" spans="1:8" ht="27" customHeight="1">
      <c r="A185" s="31">
        <v>177</v>
      </c>
      <c r="B185" s="12">
        <v>702</v>
      </c>
      <c r="C185" s="14"/>
      <c r="D185" s="14"/>
      <c r="E185" s="15" t="s">
        <v>18</v>
      </c>
      <c r="F185" s="33">
        <f>SUM(F186+F201)</f>
        <v>111905.00000000001</v>
      </c>
      <c r="G185" s="34"/>
      <c r="H185" s="33">
        <f>SUM(H186+H201)</f>
        <v>117304.4</v>
      </c>
    </row>
    <row r="186" spans="1:8" ht="41.25" customHeight="1">
      <c r="A186" s="31">
        <v>178</v>
      </c>
      <c r="B186" s="12">
        <v>702</v>
      </c>
      <c r="C186" s="14" t="s">
        <v>128</v>
      </c>
      <c r="D186" s="14"/>
      <c r="E186" s="15" t="s">
        <v>307</v>
      </c>
      <c r="F186" s="33">
        <f>SUM(F187+F192+F197+F199)</f>
        <v>93957.000000000015</v>
      </c>
      <c r="G186" s="34">
        <f>G188</f>
        <v>81276</v>
      </c>
      <c r="H186" s="33">
        <f>SUM(H187+H192+H197+H199)</f>
        <v>94882.4</v>
      </c>
    </row>
    <row r="187" spans="1:8" ht="35.25" customHeight="1">
      <c r="A187" s="31">
        <v>179</v>
      </c>
      <c r="B187" s="12">
        <v>702</v>
      </c>
      <c r="C187" s="14" t="s">
        <v>316</v>
      </c>
      <c r="D187" s="14"/>
      <c r="E187" s="15" t="s">
        <v>229</v>
      </c>
      <c r="F187" s="33">
        <f>SUM(F188+F190)</f>
        <v>40451.300000000003</v>
      </c>
      <c r="G187" s="34"/>
      <c r="H187" s="33">
        <f>SUM(H188+H190)</f>
        <v>40451.300000000003</v>
      </c>
    </row>
    <row r="188" spans="1:8" ht="39.75" customHeight="1">
      <c r="A188" s="31">
        <v>180</v>
      </c>
      <c r="B188" s="12">
        <v>702</v>
      </c>
      <c r="C188" s="14" t="s">
        <v>232</v>
      </c>
      <c r="D188" s="14"/>
      <c r="E188" s="15" t="s">
        <v>69</v>
      </c>
      <c r="F188" s="33">
        <f>SUM(F189:F189)</f>
        <v>35600</v>
      </c>
      <c r="G188" s="36">
        <v>81276</v>
      </c>
      <c r="H188" s="33">
        <f>SUM(H189:H189)</f>
        <v>35600</v>
      </c>
    </row>
    <row r="189" spans="1:8" ht="28.5" customHeight="1">
      <c r="A189" s="31">
        <v>181</v>
      </c>
      <c r="B189" s="16">
        <v>702</v>
      </c>
      <c r="C189" s="18" t="s">
        <v>232</v>
      </c>
      <c r="D189" s="18" t="s">
        <v>269</v>
      </c>
      <c r="E189" s="19" t="s">
        <v>270</v>
      </c>
      <c r="F189" s="35">
        <v>35600</v>
      </c>
      <c r="G189" s="36"/>
      <c r="H189" s="35">
        <v>35600</v>
      </c>
    </row>
    <row r="190" spans="1:8" ht="45" customHeight="1">
      <c r="A190" s="31">
        <v>182</v>
      </c>
      <c r="B190" s="12">
        <v>702</v>
      </c>
      <c r="C190" s="14" t="s">
        <v>357</v>
      </c>
      <c r="D190" s="14"/>
      <c r="E190" s="73" t="s">
        <v>358</v>
      </c>
      <c r="F190" s="33">
        <f>SUM(F191)</f>
        <v>4851.3</v>
      </c>
      <c r="G190" s="34"/>
      <c r="H190" s="33">
        <f>SUM(H191)</f>
        <v>4851.3</v>
      </c>
    </row>
    <row r="191" spans="1:8" ht="21" customHeight="1">
      <c r="A191" s="31">
        <v>183</v>
      </c>
      <c r="B191" s="16">
        <v>702</v>
      </c>
      <c r="C191" s="18" t="s">
        <v>357</v>
      </c>
      <c r="D191" s="18" t="s">
        <v>269</v>
      </c>
      <c r="E191" s="19" t="s">
        <v>270</v>
      </c>
      <c r="F191" s="35">
        <v>4851.3</v>
      </c>
      <c r="G191" s="36"/>
      <c r="H191" s="35">
        <v>4851.3</v>
      </c>
    </row>
    <row r="192" spans="1:8" ht="71.25" customHeight="1">
      <c r="A192" s="31">
        <v>184</v>
      </c>
      <c r="B192" s="12">
        <v>702</v>
      </c>
      <c r="C192" s="14" t="s">
        <v>233</v>
      </c>
      <c r="D192" s="18"/>
      <c r="E192" s="15" t="s">
        <v>70</v>
      </c>
      <c r="F192" s="33">
        <f>SUM(F193+F195)</f>
        <v>48488</v>
      </c>
      <c r="G192" s="36"/>
      <c r="H192" s="33">
        <f>SUM(H193+H195)</f>
        <v>49324</v>
      </c>
    </row>
    <row r="193" spans="1:8" ht="81" customHeight="1">
      <c r="A193" s="31">
        <v>185</v>
      </c>
      <c r="B193" s="12">
        <v>702</v>
      </c>
      <c r="C193" s="14" t="s">
        <v>234</v>
      </c>
      <c r="D193" s="14"/>
      <c r="E193" s="15" t="s">
        <v>71</v>
      </c>
      <c r="F193" s="33">
        <f>SUM(F194:F194)</f>
        <v>46319</v>
      </c>
      <c r="G193" s="36"/>
      <c r="H193" s="33">
        <f>SUM(H194:H194)</f>
        <v>47068</v>
      </c>
    </row>
    <row r="194" spans="1:8" ht="19.5" customHeight="1">
      <c r="A194" s="31">
        <v>186</v>
      </c>
      <c r="B194" s="16">
        <v>702</v>
      </c>
      <c r="C194" s="18" t="s">
        <v>234</v>
      </c>
      <c r="D194" s="18" t="s">
        <v>269</v>
      </c>
      <c r="E194" s="19" t="s">
        <v>270</v>
      </c>
      <c r="F194" s="35">
        <v>46319</v>
      </c>
      <c r="G194" s="36"/>
      <c r="H194" s="35">
        <v>47068</v>
      </c>
    </row>
    <row r="195" spans="1:8" ht="81" customHeight="1">
      <c r="A195" s="31">
        <v>187</v>
      </c>
      <c r="B195" s="12">
        <v>702</v>
      </c>
      <c r="C195" s="14" t="s">
        <v>235</v>
      </c>
      <c r="D195" s="14"/>
      <c r="E195" s="41" t="s">
        <v>177</v>
      </c>
      <c r="F195" s="33">
        <f>SUM(F196:F196)</f>
        <v>2169</v>
      </c>
      <c r="G195" s="34"/>
      <c r="H195" s="33">
        <f>SUM(H196:H196)</f>
        <v>2256</v>
      </c>
    </row>
    <row r="196" spans="1:8" ht="25.5" customHeight="1">
      <c r="A196" s="31">
        <v>188</v>
      </c>
      <c r="B196" s="16">
        <v>702</v>
      </c>
      <c r="C196" s="18" t="s">
        <v>235</v>
      </c>
      <c r="D196" s="18" t="s">
        <v>269</v>
      </c>
      <c r="E196" s="19" t="s">
        <v>270</v>
      </c>
      <c r="F196" s="35">
        <v>2169</v>
      </c>
      <c r="G196" s="34"/>
      <c r="H196" s="35">
        <v>2256</v>
      </c>
    </row>
    <row r="197" spans="1:8" ht="39.75" customHeight="1">
      <c r="A197" s="31">
        <v>189</v>
      </c>
      <c r="B197" s="12">
        <v>702</v>
      </c>
      <c r="C197" s="14" t="s">
        <v>359</v>
      </c>
      <c r="D197" s="18"/>
      <c r="E197" s="15" t="s">
        <v>360</v>
      </c>
      <c r="F197" s="33">
        <f>SUM(F198)</f>
        <v>2023.6</v>
      </c>
      <c r="G197" s="34"/>
      <c r="H197" s="33">
        <f>SUM(H198)</f>
        <v>2210.6999999999998</v>
      </c>
    </row>
    <row r="198" spans="1:8" ht="25.5" customHeight="1">
      <c r="A198" s="31">
        <v>190</v>
      </c>
      <c r="B198" s="16">
        <v>702</v>
      </c>
      <c r="C198" s="18" t="s">
        <v>359</v>
      </c>
      <c r="D198" s="18" t="s">
        <v>269</v>
      </c>
      <c r="E198" s="19" t="s">
        <v>270</v>
      </c>
      <c r="F198" s="35">
        <v>2023.6</v>
      </c>
      <c r="G198" s="34"/>
      <c r="H198" s="35">
        <v>2210.6999999999998</v>
      </c>
    </row>
    <row r="199" spans="1:8" ht="45.75" customHeight="1">
      <c r="A199" s="31">
        <v>191</v>
      </c>
      <c r="B199" s="12">
        <v>702</v>
      </c>
      <c r="C199" s="31" t="s">
        <v>352</v>
      </c>
      <c r="D199" s="14"/>
      <c r="E199" s="47" t="s">
        <v>353</v>
      </c>
      <c r="F199" s="33">
        <f>SUM(F200)</f>
        <v>2994.1</v>
      </c>
      <c r="G199" s="34"/>
      <c r="H199" s="33">
        <f>SUM(H200)</f>
        <v>2896.4</v>
      </c>
    </row>
    <row r="200" spans="1:8" ht="25.5" customHeight="1">
      <c r="A200" s="31">
        <v>192</v>
      </c>
      <c r="B200" s="16">
        <v>702</v>
      </c>
      <c r="C200" s="50" t="s">
        <v>352</v>
      </c>
      <c r="D200" s="18" t="s">
        <v>269</v>
      </c>
      <c r="E200" s="19" t="s">
        <v>270</v>
      </c>
      <c r="F200" s="35">
        <v>2994.1</v>
      </c>
      <c r="G200" s="34"/>
      <c r="H200" s="35">
        <v>2896.4</v>
      </c>
    </row>
    <row r="201" spans="1:8" ht="65.25" customHeight="1">
      <c r="A201" s="31">
        <v>193</v>
      </c>
      <c r="B201" s="12">
        <v>702</v>
      </c>
      <c r="C201" s="14" t="s">
        <v>164</v>
      </c>
      <c r="D201" s="14"/>
      <c r="E201" s="15" t="s">
        <v>175</v>
      </c>
      <c r="F201" s="33">
        <f>SUM(F202)</f>
        <v>17948</v>
      </c>
      <c r="G201" s="34"/>
      <c r="H201" s="33">
        <f>SUM(H202)</f>
        <v>22422</v>
      </c>
    </row>
    <row r="202" spans="1:8" ht="59.25" customHeight="1">
      <c r="A202" s="31">
        <v>194</v>
      </c>
      <c r="B202" s="12">
        <v>702</v>
      </c>
      <c r="C202" s="14" t="s">
        <v>333</v>
      </c>
      <c r="D202" s="14"/>
      <c r="E202" s="47" t="s">
        <v>334</v>
      </c>
      <c r="F202" s="33">
        <f>SUM(F203)</f>
        <v>17948</v>
      </c>
      <c r="G202" s="34"/>
      <c r="H202" s="33">
        <f>SUM(H203)</f>
        <v>22422</v>
      </c>
    </row>
    <row r="203" spans="1:8" ht="29.25" customHeight="1">
      <c r="A203" s="31">
        <v>195</v>
      </c>
      <c r="B203" s="16">
        <v>702</v>
      </c>
      <c r="C203" s="18" t="s">
        <v>333</v>
      </c>
      <c r="D203" s="18" t="s">
        <v>52</v>
      </c>
      <c r="E203" s="19" t="s">
        <v>159</v>
      </c>
      <c r="F203" s="35">
        <f>2756+15192</f>
        <v>17948</v>
      </c>
      <c r="G203" s="36"/>
      <c r="H203" s="35">
        <v>22422</v>
      </c>
    </row>
    <row r="204" spans="1:8" ht="21.75" customHeight="1">
      <c r="A204" s="31">
        <v>196</v>
      </c>
      <c r="B204" s="12">
        <v>703</v>
      </c>
      <c r="C204" s="14"/>
      <c r="D204" s="14"/>
      <c r="E204" s="15" t="s">
        <v>176</v>
      </c>
      <c r="F204" s="33">
        <f>SUM(F205)</f>
        <v>9000</v>
      </c>
      <c r="G204" s="34"/>
      <c r="H204" s="33">
        <f>SUM(H205)</f>
        <v>9000</v>
      </c>
    </row>
    <row r="205" spans="1:8" ht="49.5" customHeight="1">
      <c r="A205" s="31">
        <v>197</v>
      </c>
      <c r="B205" s="12">
        <v>703</v>
      </c>
      <c r="C205" s="14" t="s">
        <v>128</v>
      </c>
      <c r="D205" s="14"/>
      <c r="E205" s="15" t="s">
        <v>307</v>
      </c>
      <c r="F205" s="33">
        <f>SUM(F206)</f>
        <v>9000</v>
      </c>
      <c r="G205" s="34"/>
      <c r="H205" s="33">
        <f>SUM(H206)</f>
        <v>9000</v>
      </c>
    </row>
    <row r="206" spans="1:8" ht="45" customHeight="1">
      <c r="A206" s="31">
        <v>198</v>
      </c>
      <c r="B206" s="12">
        <v>703</v>
      </c>
      <c r="C206" s="14" t="s">
        <v>335</v>
      </c>
      <c r="D206" s="14"/>
      <c r="E206" s="15" t="s">
        <v>230</v>
      </c>
      <c r="F206" s="33">
        <f>F207</f>
        <v>9000</v>
      </c>
      <c r="G206" s="34"/>
      <c r="H206" s="33">
        <f>H207</f>
        <v>9000</v>
      </c>
    </row>
    <row r="207" spans="1:8" ht="39.75" customHeight="1">
      <c r="A207" s="31">
        <v>199</v>
      </c>
      <c r="B207" s="12">
        <v>703</v>
      </c>
      <c r="C207" s="14" t="s">
        <v>236</v>
      </c>
      <c r="D207" s="14"/>
      <c r="E207" s="15" t="s">
        <v>72</v>
      </c>
      <c r="F207" s="33">
        <f>SUM(F208:F208)</f>
        <v>9000</v>
      </c>
      <c r="G207" s="34"/>
      <c r="H207" s="33">
        <f>SUM(H208:H208)</f>
        <v>9000</v>
      </c>
    </row>
    <row r="208" spans="1:8" ht="24" customHeight="1">
      <c r="A208" s="31">
        <v>200</v>
      </c>
      <c r="B208" s="16">
        <v>703</v>
      </c>
      <c r="C208" s="18" t="s">
        <v>236</v>
      </c>
      <c r="D208" s="18" t="s">
        <v>269</v>
      </c>
      <c r="E208" s="19" t="s">
        <v>270</v>
      </c>
      <c r="F208" s="35">
        <v>9000</v>
      </c>
      <c r="G208" s="36"/>
      <c r="H208" s="35">
        <v>9000</v>
      </c>
    </row>
    <row r="209" spans="1:8" ht="25.5" customHeight="1">
      <c r="A209" s="31">
        <v>201</v>
      </c>
      <c r="B209" s="12">
        <v>707</v>
      </c>
      <c r="C209" s="14"/>
      <c r="D209" s="14"/>
      <c r="E209" s="15" t="s">
        <v>205</v>
      </c>
      <c r="F209" s="33">
        <f>SUM(F210+F220+F225)</f>
        <v>2182</v>
      </c>
      <c r="G209" s="34"/>
      <c r="H209" s="33">
        <f>SUM(H210+H220+H225)</f>
        <v>2241.7999999999997</v>
      </c>
    </row>
    <row r="210" spans="1:8" ht="42.75" customHeight="1">
      <c r="A210" s="31">
        <v>202</v>
      </c>
      <c r="B210" s="12">
        <v>707</v>
      </c>
      <c r="C210" s="14" t="s">
        <v>128</v>
      </c>
      <c r="D210" s="14"/>
      <c r="E210" s="15" t="s">
        <v>307</v>
      </c>
      <c r="F210" s="33">
        <f>SUM(F211+F217)</f>
        <v>2121.4</v>
      </c>
      <c r="G210" s="34"/>
      <c r="H210" s="33">
        <f>SUM(H211+H217)</f>
        <v>2179.6</v>
      </c>
    </row>
    <row r="211" spans="1:8" ht="34.5" customHeight="1">
      <c r="A211" s="31">
        <v>203</v>
      </c>
      <c r="B211" s="12">
        <v>707</v>
      </c>
      <c r="C211" s="14" t="s">
        <v>239</v>
      </c>
      <c r="D211" s="14"/>
      <c r="E211" s="47" t="s">
        <v>198</v>
      </c>
      <c r="F211" s="33">
        <f>SUM(F212+F214)</f>
        <v>2089.9</v>
      </c>
      <c r="G211" s="36"/>
      <c r="H211" s="33">
        <f>SUM(H212+H214)</f>
        <v>2131.2999999999997</v>
      </c>
    </row>
    <row r="212" spans="1:8" s="1" customFormat="1" ht="70.5" customHeight="1">
      <c r="A212" s="31">
        <v>204</v>
      </c>
      <c r="B212" s="12">
        <v>707</v>
      </c>
      <c r="C212" s="14" t="s">
        <v>237</v>
      </c>
      <c r="D212" s="14"/>
      <c r="E212" s="41" t="s">
        <v>238</v>
      </c>
      <c r="F212" s="33">
        <f>SUM(F213:F213)</f>
        <v>185.1</v>
      </c>
      <c r="G212" s="34"/>
      <c r="H212" s="33">
        <f>SUM(H213:H213)</f>
        <v>191.6</v>
      </c>
    </row>
    <row r="213" spans="1:8" s="1" customFormat="1" ht="24.75" customHeight="1">
      <c r="A213" s="31">
        <v>205</v>
      </c>
      <c r="B213" s="16">
        <v>707</v>
      </c>
      <c r="C213" s="18" t="s">
        <v>237</v>
      </c>
      <c r="D213" s="18" t="s">
        <v>269</v>
      </c>
      <c r="E213" s="19" t="s">
        <v>270</v>
      </c>
      <c r="F213" s="35">
        <v>185.1</v>
      </c>
      <c r="G213" s="36"/>
      <c r="H213" s="35">
        <v>191.6</v>
      </c>
    </row>
    <row r="214" spans="1:8" s="1" customFormat="1" ht="42.75" customHeight="1">
      <c r="A214" s="31">
        <v>206</v>
      </c>
      <c r="B214" s="58">
        <v>707</v>
      </c>
      <c r="C214" s="60" t="s">
        <v>313</v>
      </c>
      <c r="D214" s="60"/>
      <c r="E214" s="61" t="s">
        <v>314</v>
      </c>
      <c r="F214" s="33">
        <f>SUM(F215:F216)</f>
        <v>1904.8</v>
      </c>
      <c r="G214" s="34"/>
      <c r="H214" s="33">
        <f>SUM(H215:H216)</f>
        <v>1939.6999999999998</v>
      </c>
    </row>
    <row r="215" spans="1:8" s="1" customFormat="1" ht="29.25" customHeight="1">
      <c r="A215" s="31">
        <v>207</v>
      </c>
      <c r="B215" s="64">
        <v>707</v>
      </c>
      <c r="C215" s="66" t="s">
        <v>313</v>
      </c>
      <c r="D215" s="66" t="s">
        <v>52</v>
      </c>
      <c r="E215" s="67" t="s">
        <v>159</v>
      </c>
      <c r="F215" s="35">
        <v>948.4</v>
      </c>
      <c r="G215" s="36"/>
      <c r="H215" s="35">
        <v>913.4</v>
      </c>
    </row>
    <row r="216" spans="1:8" s="1" customFormat="1" ht="18.75" customHeight="1">
      <c r="A216" s="31">
        <v>208</v>
      </c>
      <c r="B216" s="64">
        <v>707</v>
      </c>
      <c r="C216" s="66" t="s">
        <v>313</v>
      </c>
      <c r="D216" s="66" t="s">
        <v>269</v>
      </c>
      <c r="E216" s="67" t="s">
        <v>270</v>
      </c>
      <c r="F216" s="35">
        <v>956.4</v>
      </c>
      <c r="G216" s="36"/>
      <c r="H216" s="35">
        <v>1026.3</v>
      </c>
    </row>
    <row r="217" spans="1:8" s="1" customFormat="1" ht="48" customHeight="1">
      <c r="A217" s="31">
        <v>209</v>
      </c>
      <c r="B217" s="58">
        <v>707</v>
      </c>
      <c r="C217" s="60" t="s">
        <v>336</v>
      </c>
      <c r="D217" s="60"/>
      <c r="E217" s="61" t="s">
        <v>337</v>
      </c>
      <c r="F217" s="33">
        <f>SUM(F218)</f>
        <v>31.5</v>
      </c>
      <c r="G217" s="34"/>
      <c r="H217" s="33">
        <f>SUM(H218)</f>
        <v>48.3</v>
      </c>
    </row>
    <row r="218" spans="1:8" s="1" customFormat="1" ht="48" customHeight="1">
      <c r="A218" s="31">
        <v>210</v>
      </c>
      <c r="B218" s="58">
        <v>707</v>
      </c>
      <c r="C218" s="60" t="s">
        <v>338</v>
      </c>
      <c r="D218" s="60"/>
      <c r="E218" s="71" t="s">
        <v>339</v>
      </c>
      <c r="F218" s="33">
        <f>SUM(F219)</f>
        <v>31.5</v>
      </c>
      <c r="G218" s="34"/>
      <c r="H218" s="33">
        <f>SUM(H219)</f>
        <v>48.3</v>
      </c>
    </row>
    <row r="219" spans="1:8" s="1" customFormat="1" ht="28.5" customHeight="1">
      <c r="A219" s="31">
        <v>211</v>
      </c>
      <c r="B219" s="64">
        <v>707</v>
      </c>
      <c r="C219" s="66" t="s">
        <v>338</v>
      </c>
      <c r="D219" s="66" t="s">
        <v>52</v>
      </c>
      <c r="E219" s="67" t="s">
        <v>159</v>
      </c>
      <c r="F219" s="35">
        <v>31.5</v>
      </c>
      <c r="G219" s="36"/>
      <c r="H219" s="35">
        <v>48.3</v>
      </c>
    </row>
    <row r="220" spans="1:8" s="1" customFormat="1" ht="42.75" customHeight="1">
      <c r="A220" s="31">
        <v>212</v>
      </c>
      <c r="B220" s="12">
        <v>707</v>
      </c>
      <c r="C220" s="60" t="s">
        <v>188</v>
      </c>
      <c r="D220" s="60"/>
      <c r="E220" s="61" t="s">
        <v>340</v>
      </c>
      <c r="F220" s="33">
        <f>SUM(F221+F223)</f>
        <v>34.4</v>
      </c>
      <c r="G220" s="34"/>
      <c r="H220" s="33">
        <f>SUM(H221+H223)</f>
        <v>35.200000000000003</v>
      </c>
    </row>
    <row r="221" spans="1:8" s="1" customFormat="1" ht="42.75" customHeight="1">
      <c r="A221" s="31">
        <v>213</v>
      </c>
      <c r="B221" s="12">
        <v>707</v>
      </c>
      <c r="C221" s="14" t="s">
        <v>184</v>
      </c>
      <c r="D221" s="14"/>
      <c r="E221" s="15" t="s">
        <v>185</v>
      </c>
      <c r="F221" s="33">
        <f>SUM(F222)</f>
        <v>14</v>
      </c>
      <c r="G221" s="34"/>
      <c r="H221" s="33">
        <f>SUM(H222)</f>
        <v>14.3</v>
      </c>
    </row>
    <row r="222" spans="1:8" s="1" customFormat="1" ht="29.25" customHeight="1">
      <c r="A222" s="31">
        <v>214</v>
      </c>
      <c r="B222" s="16">
        <v>707</v>
      </c>
      <c r="C222" s="18" t="s">
        <v>184</v>
      </c>
      <c r="D222" s="18" t="s">
        <v>52</v>
      </c>
      <c r="E222" s="19" t="s">
        <v>159</v>
      </c>
      <c r="F222" s="35">
        <v>14</v>
      </c>
      <c r="G222" s="36"/>
      <c r="H222" s="35">
        <v>14.3</v>
      </c>
    </row>
    <row r="223" spans="1:8" s="1" customFormat="1" ht="32.25" customHeight="1">
      <c r="A223" s="31">
        <v>215</v>
      </c>
      <c r="B223" s="12">
        <v>707</v>
      </c>
      <c r="C223" s="14" t="s">
        <v>186</v>
      </c>
      <c r="D223" s="14"/>
      <c r="E223" s="15" t="s">
        <v>187</v>
      </c>
      <c r="F223" s="33">
        <f>SUM(F224)</f>
        <v>20.399999999999999</v>
      </c>
      <c r="G223" s="34"/>
      <c r="H223" s="33">
        <f>SUM(H224)</f>
        <v>20.9</v>
      </c>
    </row>
    <row r="224" spans="1:8" s="1" customFormat="1" ht="29.25" customHeight="1">
      <c r="A224" s="31">
        <v>216</v>
      </c>
      <c r="B224" s="16">
        <v>707</v>
      </c>
      <c r="C224" s="18" t="s">
        <v>186</v>
      </c>
      <c r="D224" s="18" t="s">
        <v>52</v>
      </c>
      <c r="E224" s="19" t="s">
        <v>159</v>
      </c>
      <c r="F224" s="35">
        <v>20.399999999999999</v>
      </c>
      <c r="G224" s="36"/>
      <c r="H224" s="35">
        <v>20.9</v>
      </c>
    </row>
    <row r="225" spans="1:8" s="1" customFormat="1" ht="45" customHeight="1">
      <c r="A225" s="31">
        <v>217</v>
      </c>
      <c r="B225" s="12">
        <v>707</v>
      </c>
      <c r="C225" s="14" t="s">
        <v>298</v>
      </c>
      <c r="D225" s="14"/>
      <c r="E225" s="15" t="s">
        <v>293</v>
      </c>
      <c r="F225" s="33">
        <f>SUM(F226+F228)</f>
        <v>26.2</v>
      </c>
      <c r="G225" s="34"/>
      <c r="H225" s="33">
        <f>SUM(H226+H228)</f>
        <v>27</v>
      </c>
    </row>
    <row r="226" spans="1:8" s="1" customFormat="1" ht="29.25" customHeight="1">
      <c r="A226" s="31">
        <v>218</v>
      </c>
      <c r="B226" s="12">
        <v>707</v>
      </c>
      <c r="C226" s="14" t="s">
        <v>294</v>
      </c>
      <c r="D226" s="14"/>
      <c r="E226" s="15" t="s">
        <v>295</v>
      </c>
      <c r="F226" s="33">
        <f>SUM(F227)</f>
        <v>16.2</v>
      </c>
      <c r="G226" s="34"/>
      <c r="H226" s="33">
        <f>SUM(H227)</f>
        <v>17</v>
      </c>
    </row>
    <row r="227" spans="1:8" s="1" customFormat="1" ht="29.25" customHeight="1">
      <c r="A227" s="31">
        <v>219</v>
      </c>
      <c r="B227" s="16">
        <v>707</v>
      </c>
      <c r="C227" s="18" t="s">
        <v>294</v>
      </c>
      <c r="D227" s="18" t="s">
        <v>52</v>
      </c>
      <c r="E227" s="19" t="s">
        <v>159</v>
      </c>
      <c r="F227" s="35">
        <v>16.2</v>
      </c>
      <c r="G227" s="36"/>
      <c r="H227" s="35">
        <v>17</v>
      </c>
    </row>
    <row r="228" spans="1:8" s="1" customFormat="1" ht="46.5" customHeight="1">
      <c r="A228" s="31">
        <v>220</v>
      </c>
      <c r="B228" s="12">
        <v>707</v>
      </c>
      <c r="C228" s="14" t="s">
        <v>296</v>
      </c>
      <c r="D228" s="14"/>
      <c r="E228" s="15" t="s">
        <v>297</v>
      </c>
      <c r="F228" s="33">
        <f>SUM(F229)</f>
        <v>10</v>
      </c>
      <c r="G228" s="34"/>
      <c r="H228" s="33">
        <f>SUM(H229)</f>
        <v>10</v>
      </c>
    </row>
    <row r="229" spans="1:8" s="1" customFormat="1" ht="29.25" customHeight="1">
      <c r="A229" s="31">
        <v>221</v>
      </c>
      <c r="B229" s="16">
        <v>707</v>
      </c>
      <c r="C229" s="18" t="s">
        <v>296</v>
      </c>
      <c r="D229" s="18" t="s">
        <v>52</v>
      </c>
      <c r="E229" s="19" t="s">
        <v>159</v>
      </c>
      <c r="F229" s="35">
        <v>10</v>
      </c>
      <c r="G229" s="36"/>
      <c r="H229" s="35">
        <v>10</v>
      </c>
    </row>
    <row r="230" spans="1:8" s="1" customFormat="1" ht="23.25" customHeight="1">
      <c r="A230" s="31">
        <v>222</v>
      </c>
      <c r="B230" s="12">
        <v>709</v>
      </c>
      <c r="C230" s="14"/>
      <c r="D230" s="14"/>
      <c r="E230" s="15" t="s">
        <v>292</v>
      </c>
      <c r="F230" s="33">
        <f>SUM(F231+F237+F242+F247+F252+F255)</f>
        <v>264.60000000000002</v>
      </c>
      <c r="G230" s="34"/>
      <c r="H230" s="33">
        <f>SUM(H231+H237+H242+H247+H252+H255)</f>
        <v>273.3</v>
      </c>
    </row>
    <row r="231" spans="1:8" s="1" customFormat="1" ht="52.5" customHeight="1">
      <c r="A231" s="31">
        <v>223</v>
      </c>
      <c r="B231" s="12">
        <v>709</v>
      </c>
      <c r="C231" s="14" t="s">
        <v>258</v>
      </c>
      <c r="D231" s="14"/>
      <c r="E231" s="15" t="s">
        <v>341</v>
      </c>
      <c r="F231" s="33">
        <f>SUM(F232)</f>
        <v>22</v>
      </c>
      <c r="G231" s="34"/>
      <c r="H231" s="33">
        <f>SUM(H232)</f>
        <v>22.700000000000003</v>
      </c>
    </row>
    <row r="232" spans="1:8" s="1" customFormat="1" ht="54" customHeight="1">
      <c r="A232" s="31">
        <v>224</v>
      </c>
      <c r="B232" s="12">
        <v>709</v>
      </c>
      <c r="C232" s="14" t="s">
        <v>256</v>
      </c>
      <c r="D232" s="14"/>
      <c r="E232" s="47" t="s">
        <v>210</v>
      </c>
      <c r="F232" s="33">
        <f>SUM(F233+F235)</f>
        <v>22</v>
      </c>
      <c r="G232" s="34"/>
      <c r="H232" s="33">
        <f>SUM(H233+H235)</f>
        <v>22.700000000000003</v>
      </c>
    </row>
    <row r="233" spans="1:8" s="1" customFormat="1" ht="40.5" customHeight="1">
      <c r="A233" s="31">
        <v>225</v>
      </c>
      <c r="B233" s="12">
        <v>709</v>
      </c>
      <c r="C233" s="14" t="s">
        <v>257</v>
      </c>
      <c r="D233" s="14"/>
      <c r="E233" s="30" t="s">
        <v>255</v>
      </c>
      <c r="F233" s="33">
        <f>SUM(F234)</f>
        <v>19.399999999999999</v>
      </c>
      <c r="G233" s="34"/>
      <c r="H233" s="33">
        <f>SUM(H234)</f>
        <v>20.100000000000001</v>
      </c>
    </row>
    <row r="234" spans="1:8" s="1" customFormat="1" ht="27" customHeight="1">
      <c r="A234" s="31">
        <v>226</v>
      </c>
      <c r="B234" s="16">
        <v>709</v>
      </c>
      <c r="C234" s="18" t="s">
        <v>257</v>
      </c>
      <c r="D234" s="18" t="s">
        <v>52</v>
      </c>
      <c r="E234" s="19" t="s">
        <v>159</v>
      </c>
      <c r="F234" s="35">
        <v>19.399999999999999</v>
      </c>
      <c r="G234" s="36"/>
      <c r="H234" s="35">
        <v>20.100000000000001</v>
      </c>
    </row>
    <row r="235" spans="1:8" s="1" customFormat="1" ht="56.25" customHeight="1">
      <c r="A235" s="31">
        <v>227</v>
      </c>
      <c r="B235" s="12">
        <v>709</v>
      </c>
      <c r="C235" s="14" t="s">
        <v>282</v>
      </c>
      <c r="D235" s="14"/>
      <c r="E235" s="15" t="s">
        <v>281</v>
      </c>
      <c r="F235" s="33">
        <f>SUM(F236)</f>
        <v>2.6</v>
      </c>
      <c r="G235" s="34"/>
      <c r="H235" s="33">
        <f>SUM(H236)</f>
        <v>2.6</v>
      </c>
    </row>
    <row r="236" spans="1:8" s="1" customFormat="1" ht="35.25" customHeight="1">
      <c r="A236" s="31">
        <v>228</v>
      </c>
      <c r="B236" s="16">
        <v>709</v>
      </c>
      <c r="C236" s="18" t="s">
        <v>282</v>
      </c>
      <c r="D236" s="18" t="s">
        <v>52</v>
      </c>
      <c r="E236" s="19" t="s">
        <v>159</v>
      </c>
      <c r="F236" s="35">
        <v>2.6</v>
      </c>
      <c r="G236" s="36"/>
      <c r="H236" s="35">
        <v>2.6</v>
      </c>
    </row>
    <row r="237" spans="1:8" s="1" customFormat="1" ht="40.5" customHeight="1">
      <c r="A237" s="31">
        <v>229</v>
      </c>
      <c r="B237" s="12">
        <v>709</v>
      </c>
      <c r="C237" s="14" t="s">
        <v>128</v>
      </c>
      <c r="D237" s="14"/>
      <c r="E237" s="15" t="s">
        <v>307</v>
      </c>
      <c r="F237" s="33">
        <f>SUM(F238+F240)</f>
        <v>30.2</v>
      </c>
      <c r="G237" s="34"/>
      <c r="H237" s="33">
        <f>SUM(H238+H240)</f>
        <v>31.8</v>
      </c>
    </row>
    <row r="238" spans="1:8" s="1" customFormat="1" ht="66.75" customHeight="1">
      <c r="A238" s="31">
        <v>230</v>
      </c>
      <c r="B238" s="12">
        <v>709</v>
      </c>
      <c r="C238" s="14" t="s">
        <v>237</v>
      </c>
      <c r="D238" s="14"/>
      <c r="E238" s="41" t="s">
        <v>238</v>
      </c>
      <c r="F238" s="33">
        <f>SUM(F239)</f>
        <v>15.2</v>
      </c>
      <c r="G238" s="34"/>
      <c r="H238" s="33">
        <f>SUM(H239)</f>
        <v>16.8</v>
      </c>
    </row>
    <row r="239" spans="1:8" s="1" customFormat="1" ht="29.25" customHeight="1">
      <c r="A239" s="31">
        <v>231</v>
      </c>
      <c r="B239" s="16">
        <v>709</v>
      </c>
      <c r="C239" s="18" t="s">
        <v>237</v>
      </c>
      <c r="D239" s="18" t="s">
        <v>52</v>
      </c>
      <c r="E239" s="19" t="s">
        <v>159</v>
      </c>
      <c r="F239" s="35">
        <v>15.2</v>
      </c>
      <c r="G239" s="36"/>
      <c r="H239" s="35">
        <v>16.8</v>
      </c>
    </row>
    <row r="240" spans="1:8" s="1" customFormat="1" ht="42" customHeight="1">
      <c r="A240" s="31">
        <v>232</v>
      </c>
      <c r="B240" s="12">
        <v>709</v>
      </c>
      <c r="C240" s="14" t="s">
        <v>342</v>
      </c>
      <c r="D240" s="14"/>
      <c r="E240" s="15" t="s">
        <v>343</v>
      </c>
      <c r="F240" s="33">
        <f>SUM(F241)</f>
        <v>15</v>
      </c>
      <c r="G240" s="34"/>
      <c r="H240" s="33">
        <f>SUM(H241)</f>
        <v>15</v>
      </c>
    </row>
    <row r="241" spans="1:8" s="1" customFormat="1" ht="29.25" customHeight="1">
      <c r="A241" s="31">
        <v>233</v>
      </c>
      <c r="B241" s="16">
        <v>709</v>
      </c>
      <c r="C241" s="18" t="s">
        <v>342</v>
      </c>
      <c r="D241" s="18" t="s">
        <v>344</v>
      </c>
      <c r="E241" s="19" t="s">
        <v>345</v>
      </c>
      <c r="F241" s="35">
        <v>15</v>
      </c>
      <c r="G241" s="36"/>
      <c r="H241" s="35">
        <v>15</v>
      </c>
    </row>
    <row r="242" spans="1:8" s="1" customFormat="1" ht="49.5" customHeight="1">
      <c r="A242" s="31">
        <v>234</v>
      </c>
      <c r="B242" s="12">
        <v>709</v>
      </c>
      <c r="C242" s="14" t="s">
        <v>165</v>
      </c>
      <c r="D242" s="14"/>
      <c r="E242" s="15" t="s">
        <v>346</v>
      </c>
      <c r="F242" s="33">
        <f>SUM(F243+F245)</f>
        <v>22</v>
      </c>
      <c r="G242" s="34"/>
      <c r="H242" s="33">
        <f>SUM(H243+H245)</f>
        <v>22.7</v>
      </c>
    </row>
    <row r="243" spans="1:8" s="1" customFormat="1" ht="53.25" customHeight="1">
      <c r="A243" s="31">
        <v>235</v>
      </c>
      <c r="B243" s="12">
        <v>709</v>
      </c>
      <c r="C243" s="14" t="s">
        <v>166</v>
      </c>
      <c r="D243" s="14"/>
      <c r="E243" s="45" t="s">
        <v>183</v>
      </c>
      <c r="F243" s="33">
        <f>SUM(F244)</f>
        <v>10.8</v>
      </c>
      <c r="G243" s="34"/>
      <c r="H243" s="33">
        <f>SUM(H244)</f>
        <v>11.5</v>
      </c>
    </row>
    <row r="244" spans="1:8" s="1" customFormat="1" ht="29.25" customHeight="1">
      <c r="A244" s="31">
        <v>236</v>
      </c>
      <c r="B244" s="16">
        <v>709</v>
      </c>
      <c r="C244" s="18" t="s">
        <v>166</v>
      </c>
      <c r="D244" s="18" t="s">
        <v>52</v>
      </c>
      <c r="E244" s="19" t="s">
        <v>159</v>
      </c>
      <c r="F244" s="35">
        <v>10.8</v>
      </c>
      <c r="G244" s="36"/>
      <c r="H244" s="35">
        <v>11.5</v>
      </c>
    </row>
    <row r="245" spans="1:8" s="1" customFormat="1" ht="29.25" customHeight="1">
      <c r="A245" s="31">
        <v>237</v>
      </c>
      <c r="B245" s="12">
        <v>709</v>
      </c>
      <c r="C245" s="14" t="s">
        <v>167</v>
      </c>
      <c r="D245" s="14"/>
      <c r="E245" s="45" t="s">
        <v>168</v>
      </c>
      <c r="F245" s="33">
        <f>SUM(F246)</f>
        <v>11.2</v>
      </c>
      <c r="G245" s="34"/>
      <c r="H245" s="33">
        <f>SUM(H246)</f>
        <v>11.2</v>
      </c>
    </row>
    <row r="246" spans="1:8" s="1" customFormat="1" ht="29.25" customHeight="1">
      <c r="A246" s="31">
        <v>238</v>
      </c>
      <c r="B246" s="16">
        <v>709</v>
      </c>
      <c r="C246" s="18" t="s">
        <v>167</v>
      </c>
      <c r="D246" s="18" t="s">
        <v>52</v>
      </c>
      <c r="E246" s="19" t="s">
        <v>159</v>
      </c>
      <c r="F246" s="35">
        <v>11.2</v>
      </c>
      <c r="G246" s="36"/>
      <c r="H246" s="35">
        <v>11.2</v>
      </c>
    </row>
    <row r="247" spans="1:8" s="1" customFormat="1" ht="56.25" customHeight="1">
      <c r="A247" s="31">
        <v>239</v>
      </c>
      <c r="B247" s="12">
        <v>709</v>
      </c>
      <c r="C247" s="14" t="s">
        <v>169</v>
      </c>
      <c r="D247" s="14"/>
      <c r="E247" s="30" t="s">
        <v>347</v>
      </c>
      <c r="F247" s="33">
        <f>SUM(F248+F250)</f>
        <v>8.6999999999999993</v>
      </c>
      <c r="G247" s="34"/>
      <c r="H247" s="33">
        <f>SUM(H248+H250)</f>
        <v>8.9</v>
      </c>
    </row>
    <row r="248" spans="1:8" s="1" customFormat="1" ht="29.25" customHeight="1">
      <c r="A248" s="31">
        <v>240</v>
      </c>
      <c r="B248" s="12">
        <v>709</v>
      </c>
      <c r="C248" s="14" t="s">
        <v>170</v>
      </c>
      <c r="D248" s="14"/>
      <c r="E248" s="47" t="s">
        <v>171</v>
      </c>
      <c r="F248" s="33">
        <f>SUM(F249)</f>
        <v>2.2999999999999998</v>
      </c>
      <c r="G248" s="34"/>
      <c r="H248" s="33">
        <f>SUM(H249)</f>
        <v>2.5</v>
      </c>
    </row>
    <row r="249" spans="1:8" s="1" customFormat="1" ht="29.25" customHeight="1">
      <c r="A249" s="31">
        <v>241</v>
      </c>
      <c r="B249" s="16">
        <v>709</v>
      </c>
      <c r="C249" s="18" t="s">
        <v>170</v>
      </c>
      <c r="D249" s="18" t="s">
        <v>52</v>
      </c>
      <c r="E249" s="19" t="s">
        <v>159</v>
      </c>
      <c r="F249" s="35">
        <v>2.2999999999999998</v>
      </c>
      <c r="G249" s="36"/>
      <c r="H249" s="35">
        <v>2.5</v>
      </c>
    </row>
    <row r="250" spans="1:8" s="1" customFormat="1" ht="52.5" customHeight="1">
      <c r="A250" s="31">
        <v>242</v>
      </c>
      <c r="B250" s="12">
        <v>709</v>
      </c>
      <c r="C250" s="14" t="s">
        <v>172</v>
      </c>
      <c r="D250" s="14"/>
      <c r="E250" s="47" t="s">
        <v>173</v>
      </c>
      <c r="F250" s="33">
        <f>SUM(F251)</f>
        <v>6.4</v>
      </c>
      <c r="G250" s="34"/>
      <c r="H250" s="33">
        <f>SUM(H251)</f>
        <v>6.4</v>
      </c>
    </row>
    <row r="251" spans="1:8" s="1" customFormat="1" ht="29.25" customHeight="1">
      <c r="A251" s="31">
        <v>243</v>
      </c>
      <c r="B251" s="16">
        <v>709</v>
      </c>
      <c r="C251" s="18" t="s">
        <v>172</v>
      </c>
      <c r="D251" s="18" t="s">
        <v>52</v>
      </c>
      <c r="E251" s="19" t="s">
        <v>159</v>
      </c>
      <c r="F251" s="35">
        <v>6.4</v>
      </c>
      <c r="G251" s="36"/>
      <c r="H251" s="35">
        <v>6.4</v>
      </c>
    </row>
    <row r="252" spans="1:8" s="1" customFormat="1" ht="44.25" customHeight="1">
      <c r="A252" s="31">
        <v>244</v>
      </c>
      <c r="B252" s="12">
        <v>709</v>
      </c>
      <c r="C252" s="14" t="s">
        <v>188</v>
      </c>
      <c r="D252" s="14"/>
      <c r="E252" s="61" t="s">
        <v>340</v>
      </c>
      <c r="F252" s="33">
        <f>SUM(F253)</f>
        <v>5.3</v>
      </c>
      <c r="G252" s="34"/>
      <c r="H252" s="33">
        <f>SUM(H253)</f>
        <v>5.5</v>
      </c>
    </row>
    <row r="253" spans="1:8" s="1" customFormat="1" ht="29.25" customHeight="1">
      <c r="A253" s="31">
        <v>245</v>
      </c>
      <c r="B253" s="12">
        <v>709</v>
      </c>
      <c r="C253" s="14" t="s">
        <v>184</v>
      </c>
      <c r="D253" s="14"/>
      <c r="E253" s="15" t="s">
        <v>185</v>
      </c>
      <c r="F253" s="33">
        <f>SUM(F254)</f>
        <v>5.3</v>
      </c>
      <c r="G253" s="34"/>
      <c r="H253" s="33">
        <f>SUM(H254)</f>
        <v>5.5</v>
      </c>
    </row>
    <row r="254" spans="1:8" s="1" customFormat="1" ht="29.25" customHeight="1">
      <c r="A254" s="31">
        <v>246</v>
      </c>
      <c r="B254" s="16">
        <v>709</v>
      </c>
      <c r="C254" s="18" t="s">
        <v>184</v>
      </c>
      <c r="D254" s="18" t="s">
        <v>52</v>
      </c>
      <c r="E254" s="19" t="s">
        <v>159</v>
      </c>
      <c r="F254" s="35">
        <v>5.3</v>
      </c>
      <c r="G254" s="36"/>
      <c r="H254" s="35">
        <v>5.5</v>
      </c>
    </row>
    <row r="255" spans="1:8" s="1" customFormat="1" ht="45.75" customHeight="1">
      <c r="A255" s="31">
        <v>247</v>
      </c>
      <c r="B255" s="12">
        <v>709</v>
      </c>
      <c r="C255" s="14" t="s">
        <v>211</v>
      </c>
      <c r="D255" s="14"/>
      <c r="E255" s="47" t="s">
        <v>212</v>
      </c>
      <c r="F255" s="33">
        <f>SUM(F256+F258+F260)</f>
        <v>176.4</v>
      </c>
      <c r="G255" s="34"/>
      <c r="H255" s="33">
        <f>SUM(H256+H258+H260)</f>
        <v>181.7</v>
      </c>
    </row>
    <row r="256" spans="1:8" s="1" customFormat="1" ht="32.25" customHeight="1">
      <c r="A256" s="31">
        <v>248</v>
      </c>
      <c r="B256" s="12">
        <v>709</v>
      </c>
      <c r="C256" s="14" t="s">
        <v>213</v>
      </c>
      <c r="D256" s="14"/>
      <c r="E256" s="30" t="s">
        <v>217</v>
      </c>
      <c r="F256" s="33">
        <f>SUM(F257)</f>
        <v>20</v>
      </c>
      <c r="G256" s="34"/>
      <c r="H256" s="33">
        <f>SUM(H257)</f>
        <v>20</v>
      </c>
    </row>
    <row r="257" spans="1:8" s="1" customFormat="1" ht="29.25" customHeight="1">
      <c r="A257" s="31">
        <v>249</v>
      </c>
      <c r="B257" s="16">
        <v>709</v>
      </c>
      <c r="C257" s="18" t="s">
        <v>213</v>
      </c>
      <c r="D257" s="18" t="s">
        <v>52</v>
      </c>
      <c r="E257" s="19" t="s">
        <v>159</v>
      </c>
      <c r="F257" s="35">
        <v>20</v>
      </c>
      <c r="G257" s="36"/>
      <c r="H257" s="35">
        <v>20</v>
      </c>
    </row>
    <row r="258" spans="1:8" s="1" customFormat="1" ht="81.75" customHeight="1">
      <c r="A258" s="31">
        <v>250</v>
      </c>
      <c r="B258" s="12">
        <v>709</v>
      </c>
      <c r="C258" s="14" t="s">
        <v>214</v>
      </c>
      <c r="D258" s="14"/>
      <c r="E258" s="47" t="s">
        <v>215</v>
      </c>
      <c r="F258" s="33">
        <f>SUM(F259)</f>
        <v>151.4</v>
      </c>
      <c r="G258" s="34"/>
      <c r="H258" s="33">
        <f>SUM(H259)</f>
        <v>154.19999999999999</v>
      </c>
    </row>
    <row r="259" spans="1:8" s="1" customFormat="1" ht="29.25" customHeight="1">
      <c r="A259" s="31">
        <v>251</v>
      </c>
      <c r="B259" s="16">
        <v>709</v>
      </c>
      <c r="C259" s="18" t="s">
        <v>214</v>
      </c>
      <c r="D259" s="18" t="s">
        <v>52</v>
      </c>
      <c r="E259" s="19" t="s">
        <v>159</v>
      </c>
      <c r="F259" s="35">
        <v>151.4</v>
      </c>
      <c r="G259" s="36"/>
      <c r="H259" s="35">
        <v>154.19999999999999</v>
      </c>
    </row>
    <row r="260" spans="1:8" s="1" customFormat="1" ht="46.5" customHeight="1">
      <c r="A260" s="31">
        <v>252</v>
      </c>
      <c r="B260" s="12">
        <v>709</v>
      </c>
      <c r="C260" s="14" t="s">
        <v>216</v>
      </c>
      <c r="D260" s="14"/>
      <c r="E260" s="47" t="s">
        <v>218</v>
      </c>
      <c r="F260" s="33">
        <f>SUM(F261)</f>
        <v>5</v>
      </c>
      <c r="G260" s="34"/>
      <c r="H260" s="33">
        <f>SUM(H261)</f>
        <v>7.5</v>
      </c>
    </row>
    <row r="261" spans="1:8" s="1" customFormat="1" ht="29.25" customHeight="1">
      <c r="A261" s="31">
        <v>253</v>
      </c>
      <c r="B261" s="16">
        <v>709</v>
      </c>
      <c r="C261" s="18" t="s">
        <v>216</v>
      </c>
      <c r="D261" s="18" t="s">
        <v>52</v>
      </c>
      <c r="E261" s="19" t="s">
        <v>159</v>
      </c>
      <c r="F261" s="35">
        <v>5</v>
      </c>
      <c r="G261" s="36"/>
      <c r="H261" s="35">
        <v>7.5</v>
      </c>
    </row>
    <row r="262" spans="1:8" ht="21.75" customHeight="1">
      <c r="A262" s="31">
        <v>254</v>
      </c>
      <c r="B262" s="12">
        <v>800</v>
      </c>
      <c r="C262" s="14"/>
      <c r="D262" s="14"/>
      <c r="E262" s="32" t="s">
        <v>32</v>
      </c>
      <c r="F262" s="33">
        <f>F263</f>
        <v>31235.698</v>
      </c>
      <c r="G262" s="36">
        <v>21165</v>
      </c>
      <c r="H262" s="33">
        <f>H263</f>
        <v>31129.698</v>
      </c>
    </row>
    <row r="263" spans="1:8" s="2" customFormat="1" ht="15.75" customHeight="1">
      <c r="A263" s="31">
        <v>255</v>
      </c>
      <c r="B263" s="12">
        <v>801</v>
      </c>
      <c r="C263" s="14"/>
      <c r="D263" s="14"/>
      <c r="E263" s="15" t="s">
        <v>19</v>
      </c>
      <c r="F263" s="33">
        <f>SUM(F264)</f>
        <v>31235.698</v>
      </c>
      <c r="G263" s="34"/>
      <c r="H263" s="33">
        <f>SUM(H264)</f>
        <v>31129.698</v>
      </c>
    </row>
    <row r="264" spans="1:8" ht="39" customHeight="1">
      <c r="A264" s="31">
        <v>256</v>
      </c>
      <c r="B264" s="12">
        <v>801</v>
      </c>
      <c r="C264" s="14" t="s">
        <v>131</v>
      </c>
      <c r="D264" s="18"/>
      <c r="E264" s="15" t="s">
        <v>208</v>
      </c>
      <c r="F264" s="33">
        <f>SUM(F265+F269+F272+F276+F278+F280)</f>
        <v>31235.698</v>
      </c>
      <c r="G264" s="34" t="e">
        <f>#REF!+G265+#REF!+#REF!+#REF!</f>
        <v>#REF!</v>
      </c>
      <c r="H264" s="33">
        <f>SUM(H265+H269+H272+H276+H278+H280)</f>
        <v>31129.698</v>
      </c>
    </row>
    <row r="265" spans="1:8" ht="30.75" customHeight="1">
      <c r="A265" s="31">
        <v>257</v>
      </c>
      <c r="B265" s="12">
        <v>801</v>
      </c>
      <c r="C265" s="14" t="s">
        <v>132</v>
      </c>
      <c r="D265" s="14"/>
      <c r="E265" s="15" t="s">
        <v>73</v>
      </c>
      <c r="F265" s="33">
        <f>SUM(F266:F268)</f>
        <v>16153.699999999999</v>
      </c>
      <c r="G265" s="34" t="e">
        <f>#REF!+G269</f>
        <v>#REF!</v>
      </c>
      <c r="H265" s="33">
        <f>SUM(H266:H268)</f>
        <v>16153.699999999999</v>
      </c>
    </row>
    <row r="266" spans="1:8" ht="21" customHeight="1">
      <c r="A266" s="31">
        <v>258</v>
      </c>
      <c r="B266" s="16">
        <v>801</v>
      </c>
      <c r="C266" s="18" t="s">
        <v>132</v>
      </c>
      <c r="D266" s="18" t="s">
        <v>36</v>
      </c>
      <c r="E266" s="19" t="s">
        <v>37</v>
      </c>
      <c r="F266" s="35">
        <v>12179.8</v>
      </c>
      <c r="G266" s="34"/>
      <c r="H266" s="35">
        <v>12179.8</v>
      </c>
    </row>
    <row r="267" spans="1:8" ht="35.25" customHeight="1">
      <c r="A267" s="31">
        <v>259</v>
      </c>
      <c r="B267" s="16">
        <v>801</v>
      </c>
      <c r="C267" s="18" t="s">
        <v>132</v>
      </c>
      <c r="D267" s="18" t="s">
        <v>52</v>
      </c>
      <c r="E267" s="19" t="s">
        <v>159</v>
      </c>
      <c r="F267" s="35">
        <v>3873.9</v>
      </c>
      <c r="G267" s="34"/>
      <c r="H267" s="35">
        <v>3873.9</v>
      </c>
    </row>
    <row r="268" spans="1:8" ht="18" customHeight="1">
      <c r="A268" s="31">
        <v>260</v>
      </c>
      <c r="B268" s="16">
        <v>801</v>
      </c>
      <c r="C268" s="18" t="s">
        <v>132</v>
      </c>
      <c r="D268" s="18" t="s">
        <v>156</v>
      </c>
      <c r="E268" s="19" t="s">
        <v>157</v>
      </c>
      <c r="F268" s="35">
        <v>100</v>
      </c>
      <c r="G268" s="34"/>
      <c r="H268" s="35">
        <v>100</v>
      </c>
    </row>
    <row r="269" spans="1:8" ht="45" customHeight="1">
      <c r="A269" s="31">
        <v>261</v>
      </c>
      <c r="B269" s="12">
        <v>801</v>
      </c>
      <c r="C269" s="14" t="s">
        <v>133</v>
      </c>
      <c r="D269" s="14"/>
      <c r="E269" s="15" t="s">
        <v>74</v>
      </c>
      <c r="F269" s="33">
        <f>SUM(F270:F271)</f>
        <v>4529.598</v>
      </c>
      <c r="G269" s="34" t="e">
        <f>#REF!</f>
        <v>#REF!</v>
      </c>
      <c r="H269" s="33">
        <f>SUM(H270:H271)</f>
        <v>4529.598</v>
      </c>
    </row>
    <row r="270" spans="1:8" s="1" customFormat="1" ht="22.5" customHeight="1">
      <c r="A270" s="31">
        <v>262</v>
      </c>
      <c r="B270" s="16">
        <v>801</v>
      </c>
      <c r="C270" s="18" t="s">
        <v>133</v>
      </c>
      <c r="D270" s="18" t="s">
        <v>36</v>
      </c>
      <c r="E270" s="19" t="s">
        <v>37</v>
      </c>
      <c r="F270" s="35">
        <v>3762.1</v>
      </c>
      <c r="G270" s="36"/>
      <c r="H270" s="35">
        <v>3762.1</v>
      </c>
    </row>
    <row r="271" spans="1:8" ht="28.5" customHeight="1">
      <c r="A271" s="31">
        <v>263</v>
      </c>
      <c r="B271" s="16">
        <v>801</v>
      </c>
      <c r="C271" s="18" t="s">
        <v>133</v>
      </c>
      <c r="D271" s="18" t="s">
        <v>52</v>
      </c>
      <c r="E271" s="19" t="s">
        <v>159</v>
      </c>
      <c r="F271" s="35">
        <f>745.398+22.1</f>
        <v>767.49800000000005</v>
      </c>
      <c r="G271" s="34"/>
      <c r="H271" s="35">
        <f>745.398+22.1</f>
        <v>767.49800000000005</v>
      </c>
    </row>
    <row r="272" spans="1:8" s="1" customFormat="1" ht="41.25" customHeight="1">
      <c r="A272" s="31">
        <v>264</v>
      </c>
      <c r="B272" s="12">
        <v>801</v>
      </c>
      <c r="C272" s="14" t="s">
        <v>134</v>
      </c>
      <c r="D272" s="18"/>
      <c r="E272" s="15" t="s">
        <v>75</v>
      </c>
      <c r="F272" s="33">
        <f>SUM(F273:F275)</f>
        <v>3398.7</v>
      </c>
      <c r="G272" s="36"/>
      <c r="H272" s="33">
        <f>SUM(H273:H275)</f>
        <v>3398.7</v>
      </c>
    </row>
    <row r="273" spans="1:8" s="2" customFormat="1" ht="22.5" customHeight="1">
      <c r="A273" s="31">
        <v>265</v>
      </c>
      <c r="B273" s="16">
        <v>801</v>
      </c>
      <c r="C273" s="18" t="s">
        <v>134</v>
      </c>
      <c r="D273" s="18" t="s">
        <v>36</v>
      </c>
      <c r="E273" s="19" t="s">
        <v>56</v>
      </c>
      <c r="F273" s="35">
        <v>2562.1</v>
      </c>
      <c r="G273" s="34"/>
      <c r="H273" s="35">
        <v>2562.1</v>
      </c>
    </row>
    <row r="274" spans="1:8" s="1" customFormat="1" ht="29.25" customHeight="1">
      <c r="A274" s="31">
        <v>266</v>
      </c>
      <c r="B274" s="16">
        <v>801</v>
      </c>
      <c r="C274" s="18" t="s">
        <v>134</v>
      </c>
      <c r="D274" s="18" t="s">
        <v>52</v>
      </c>
      <c r="E274" s="19" t="s">
        <v>159</v>
      </c>
      <c r="F274" s="35">
        <v>834.6</v>
      </c>
      <c r="G274" s="36"/>
      <c r="H274" s="35">
        <v>834.6</v>
      </c>
    </row>
    <row r="275" spans="1:8" s="1" customFormat="1" ht="17.25" customHeight="1">
      <c r="A275" s="31">
        <v>267</v>
      </c>
      <c r="B275" s="16">
        <v>801</v>
      </c>
      <c r="C275" s="18" t="s">
        <v>134</v>
      </c>
      <c r="D275" s="18" t="s">
        <v>156</v>
      </c>
      <c r="E275" s="19" t="s">
        <v>157</v>
      </c>
      <c r="F275" s="35">
        <v>2</v>
      </c>
      <c r="G275" s="36"/>
      <c r="H275" s="35">
        <v>2</v>
      </c>
    </row>
    <row r="276" spans="1:8" s="1" customFormat="1" ht="38.25">
      <c r="A276" s="31">
        <v>268</v>
      </c>
      <c r="B276" s="12">
        <v>801</v>
      </c>
      <c r="C276" s="14" t="s">
        <v>135</v>
      </c>
      <c r="D276" s="18"/>
      <c r="E276" s="15" t="s">
        <v>76</v>
      </c>
      <c r="F276" s="33">
        <f>F277</f>
        <v>286</v>
      </c>
      <c r="G276" s="36"/>
      <c r="H276" s="33">
        <f>H277</f>
        <v>286</v>
      </c>
    </row>
    <row r="277" spans="1:8" ht="27.75" customHeight="1">
      <c r="A277" s="31">
        <v>269</v>
      </c>
      <c r="B277" s="16">
        <v>801</v>
      </c>
      <c r="C277" s="18" t="s">
        <v>135</v>
      </c>
      <c r="D277" s="18" t="s">
        <v>52</v>
      </c>
      <c r="E277" s="19" t="s">
        <v>159</v>
      </c>
      <c r="F277" s="35">
        <v>286</v>
      </c>
      <c r="G277" s="34" t="e">
        <f>#REF!+G278+#REF!+#REF!</f>
        <v>#REF!</v>
      </c>
      <c r="H277" s="35">
        <v>286</v>
      </c>
    </row>
    <row r="278" spans="1:8" ht="20.25" customHeight="1">
      <c r="A278" s="31">
        <v>270</v>
      </c>
      <c r="B278" s="12">
        <v>801</v>
      </c>
      <c r="C278" s="14" t="s">
        <v>136</v>
      </c>
      <c r="D278" s="18"/>
      <c r="E278" s="15" t="s">
        <v>77</v>
      </c>
      <c r="F278" s="33">
        <f>F279</f>
        <v>555.70000000000005</v>
      </c>
      <c r="G278" s="34" t="e">
        <f>G279</f>
        <v>#REF!</v>
      </c>
      <c r="H278" s="33">
        <f>H279</f>
        <v>449.7</v>
      </c>
    </row>
    <row r="279" spans="1:8" ht="31.5" customHeight="1">
      <c r="A279" s="31">
        <v>271</v>
      </c>
      <c r="B279" s="16">
        <v>801</v>
      </c>
      <c r="C279" s="18" t="s">
        <v>136</v>
      </c>
      <c r="D279" s="18" t="s">
        <v>52</v>
      </c>
      <c r="E279" s="19" t="s">
        <v>159</v>
      </c>
      <c r="F279" s="35">
        <v>555.70000000000005</v>
      </c>
      <c r="G279" s="34" t="e">
        <f>#REF!</f>
        <v>#REF!</v>
      </c>
      <c r="H279" s="35">
        <v>449.7</v>
      </c>
    </row>
    <row r="280" spans="1:8" ht="31.5" customHeight="1">
      <c r="A280" s="31">
        <v>272</v>
      </c>
      <c r="B280" s="12">
        <v>801</v>
      </c>
      <c r="C280" s="14" t="s">
        <v>199</v>
      </c>
      <c r="D280" s="14"/>
      <c r="E280" s="15" t="s">
        <v>200</v>
      </c>
      <c r="F280" s="33">
        <f>SUM(F281)</f>
        <v>6312</v>
      </c>
      <c r="G280" s="34"/>
      <c r="H280" s="33">
        <f>SUM(H281)</f>
        <v>6312</v>
      </c>
    </row>
    <row r="281" spans="1:8" ht="31.5" customHeight="1">
      <c r="A281" s="31">
        <v>273</v>
      </c>
      <c r="B281" s="16">
        <v>801</v>
      </c>
      <c r="C281" s="18" t="s">
        <v>199</v>
      </c>
      <c r="D281" s="18" t="s">
        <v>36</v>
      </c>
      <c r="E281" s="19" t="s">
        <v>56</v>
      </c>
      <c r="F281" s="35">
        <v>6312</v>
      </c>
      <c r="G281" s="34"/>
      <c r="H281" s="35">
        <v>6312</v>
      </c>
    </row>
    <row r="282" spans="1:8" ht="16.5" customHeight="1">
      <c r="A282" s="31">
        <v>274</v>
      </c>
      <c r="B282" s="12">
        <v>1000</v>
      </c>
      <c r="C282" s="14"/>
      <c r="D282" s="14"/>
      <c r="E282" s="32" t="s">
        <v>20</v>
      </c>
      <c r="F282" s="33">
        <f>SUM(F283+F287+F314)</f>
        <v>32092.799999999996</v>
      </c>
      <c r="G282" s="36"/>
      <c r="H282" s="33">
        <f>SUM(H283+H287+H314)</f>
        <v>31856.7</v>
      </c>
    </row>
    <row r="283" spans="1:8" ht="15.75" customHeight="1">
      <c r="A283" s="31">
        <v>275</v>
      </c>
      <c r="B283" s="12">
        <v>1001</v>
      </c>
      <c r="C283" s="14"/>
      <c r="D283" s="14"/>
      <c r="E283" s="15" t="s">
        <v>25</v>
      </c>
      <c r="F283" s="33">
        <f>SUM(F284)</f>
        <v>2850.6</v>
      </c>
      <c r="G283" s="34" t="e">
        <f>#REF!</f>
        <v>#REF!</v>
      </c>
      <c r="H283" s="33">
        <f>SUM(H284)</f>
        <v>2850.6</v>
      </c>
    </row>
    <row r="284" spans="1:8" ht="47.25" customHeight="1">
      <c r="A284" s="31">
        <v>276</v>
      </c>
      <c r="B284" s="12">
        <v>1001</v>
      </c>
      <c r="C284" s="14" t="s">
        <v>100</v>
      </c>
      <c r="D284" s="14"/>
      <c r="E284" s="15" t="s">
        <v>304</v>
      </c>
      <c r="F284" s="33">
        <f>F285</f>
        <v>2850.6</v>
      </c>
      <c r="G284" s="34"/>
      <c r="H284" s="33">
        <f>H285</f>
        <v>2850.6</v>
      </c>
    </row>
    <row r="285" spans="1:8" s="1" customFormat="1" ht="63.75" customHeight="1">
      <c r="A285" s="31">
        <v>277</v>
      </c>
      <c r="B285" s="12">
        <v>1001</v>
      </c>
      <c r="C285" s="14" t="s">
        <v>137</v>
      </c>
      <c r="D285" s="14"/>
      <c r="E285" s="43" t="s">
        <v>78</v>
      </c>
      <c r="F285" s="33">
        <f>F286</f>
        <v>2850.6</v>
      </c>
      <c r="G285" s="36"/>
      <c r="H285" s="33">
        <f>H286</f>
        <v>2850.6</v>
      </c>
    </row>
    <row r="286" spans="1:8" ht="29.25" customHeight="1">
      <c r="A286" s="31">
        <v>278</v>
      </c>
      <c r="B286" s="16">
        <v>1001</v>
      </c>
      <c r="C286" s="18" t="s">
        <v>137</v>
      </c>
      <c r="D286" s="17" t="s">
        <v>40</v>
      </c>
      <c r="E286" s="19" t="s">
        <v>41</v>
      </c>
      <c r="F286" s="35">
        <v>2850.6</v>
      </c>
      <c r="G286" s="34" t="e">
        <f>G287+#REF!</f>
        <v>#REF!</v>
      </c>
      <c r="H286" s="35">
        <v>2850.6</v>
      </c>
    </row>
    <row r="287" spans="1:8" s="1" customFormat="1" ht="26.25" customHeight="1">
      <c r="A287" s="31">
        <v>279</v>
      </c>
      <c r="B287" s="12">
        <v>1003</v>
      </c>
      <c r="C287" s="14"/>
      <c r="D287" s="14"/>
      <c r="E287" s="15" t="s">
        <v>22</v>
      </c>
      <c r="F287" s="33">
        <f>SUM(F288+F298+F301+F304+F308+F311)</f>
        <v>27194.6</v>
      </c>
      <c r="G287" s="36">
        <f>G295</f>
        <v>0</v>
      </c>
      <c r="H287" s="33">
        <f>SUM(H288+H298+H301+H304+H308+H311)</f>
        <v>27067.600000000002</v>
      </c>
    </row>
    <row r="288" spans="1:8" s="2" customFormat="1" ht="39.75" customHeight="1">
      <c r="A288" s="31">
        <v>280</v>
      </c>
      <c r="B288" s="12">
        <v>1003</v>
      </c>
      <c r="C288" s="14" t="s">
        <v>138</v>
      </c>
      <c r="D288" s="14"/>
      <c r="E288" s="61" t="s">
        <v>348</v>
      </c>
      <c r="F288" s="33">
        <f>SUM(F289+F292+F295)</f>
        <v>25580.7</v>
      </c>
      <c r="G288" s="34"/>
      <c r="H288" s="33">
        <f>SUM(H289+H292+H295)</f>
        <v>26697.7</v>
      </c>
    </row>
    <row r="289" spans="1:9" s="2" customFormat="1" ht="116.25" customHeight="1">
      <c r="A289" s="31">
        <v>281</v>
      </c>
      <c r="B289" s="12">
        <v>1003</v>
      </c>
      <c r="C289" s="14" t="s">
        <v>266</v>
      </c>
      <c r="D289" s="18"/>
      <c r="E289" s="15" t="s">
        <v>80</v>
      </c>
      <c r="F289" s="33">
        <f>SUM(F290:F291)</f>
        <v>3857</v>
      </c>
      <c r="G289" s="36"/>
      <c r="H289" s="33">
        <f>SUM(H290:H291)</f>
        <v>3959</v>
      </c>
    </row>
    <row r="290" spans="1:9" s="2" customFormat="1" ht="27.75" customHeight="1">
      <c r="A290" s="31">
        <v>282</v>
      </c>
      <c r="B290" s="16">
        <v>1003</v>
      </c>
      <c r="C290" s="18" t="s">
        <v>266</v>
      </c>
      <c r="D290" s="18" t="s">
        <v>52</v>
      </c>
      <c r="E290" s="19" t="s">
        <v>159</v>
      </c>
      <c r="F290" s="35">
        <v>57</v>
      </c>
      <c r="G290" s="36"/>
      <c r="H290" s="35">
        <v>59</v>
      </c>
    </row>
    <row r="291" spans="1:9" s="2" customFormat="1" ht="24.75" customHeight="1">
      <c r="A291" s="31">
        <v>283</v>
      </c>
      <c r="B291" s="16">
        <v>1003</v>
      </c>
      <c r="C291" s="18" t="s">
        <v>266</v>
      </c>
      <c r="D291" s="18" t="s">
        <v>38</v>
      </c>
      <c r="E291" s="19" t="s">
        <v>39</v>
      </c>
      <c r="F291" s="35">
        <v>3800</v>
      </c>
      <c r="G291" s="36"/>
      <c r="H291" s="35">
        <v>3900</v>
      </c>
    </row>
    <row r="292" spans="1:9" ht="134.25" customHeight="1">
      <c r="A292" s="31">
        <v>284</v>
      </c>
      <c r="B292" s="12">
        <v>1003</v>
      </c>
      <c r="C292" s="14" t="s">
        <v>139</v>
      </c>
      <c r="D292" s="18"/>
      <c r="E292" s="15" t="s">
        <v>79</v>
      </c>
      <c r="F292" s="33">
        <f>SUM(F293:F294)</f>
        <v>2438.6999999999998</v>
      </c>
      <c r="G292" s="36"/>
      <c r="H292" s="33">
        <f>SUM(H293:H294)</f>
        <v>2438.6999999999998</v>
      </c>
    </row>
    <row r="293" spans="1:9" ht="33" customHeight="1">
      <c r="A293" s="31">
        <v>285</v>
      </c>
      <c r="B293" s="16">
        <v>1003</v>
      </c>
      <c r="C293" s="18" t="s">
        <v>139</v>
      </c>
      <c r="D293" s="18" t="s">
        <v>52</v>
      </c>
      <c r="E293" s="19" t="s">
        <v>159</v>
      </c>
      <c r="F293" s="35">
        <v>38.700000000000003</v>
      </c>
      <c r="G293" s="34"/>
      <c r="H293" s="35">
        <v>38.700000000000003</v>
      </c>
      <c r="I293" s="7"/>
    </row>
    <row r="294" spans="1:9" ht="25.5" customHeight="1">
      <c r="A294" s="31">
        <v>286</v>
      </c>
      <c r="B294" s="16">
        <v>1003</v>
      </c>
      <c r="C294" s="18" t="s">
        <v>139</v>
      </c>
      <c r="D294" s="18" t="s">
        <v>40</v>
      </c>
      <c r="E294" s="19" t="s">
        <v>41</v>
      </c>
      <c r="F294" s="35">
        <v>2400</v>
      </c>
      <c r="G294" s="34"/>
      <c r="H294" s="35">
        <v>2400</v>
      </c>
      <c r="I294" s="57"/>
    </row>
    <row r="295" spans="1:9" ht="129" customHeight="1">
      <c r="A295" s="31">
        <v>287</v>
      </c>
      <c r="B295" s="12">
        <v>1003</v>
      </c>
      <c r="C295" s="14" t="s">
        <v>267</v>
      </c>
      <c r="D295" s="18"/>
      <c r="E295" s="15" t="s">
        <v>81</v>
      </c>
      <c r="F295" s="33">
        <f>SUM(F296:F297)</f>
        <v>19285</v>
      </c>
      <c r="G295" s="36"/>
      <c r="H295" s="33">
        <f>SUM(H296:H297)</f>
        <v>20300</v>
      </c>
    </row>
    <row r="296" spans="1:9" ht="28.5" customHeight="1">
      <c r="A296" s="31">
        <v>288</v>
      </c>
      <c r="B296" s="16">
        <v>1003</v>
      </c>
      <c r="C296" s="18" t="s">
        <v>267</v>
      </c>
      <c r="D296" s="18" t="s">
        <v>52</v>
      </c>
      <c r="E296" s="19" t="s">
        <v>159</v>
      </c>
      <c r="F296" s="35">
        <v>285</v>
      </c>
      <c r="G296" s="36"/>
      <c r="H296" s="35">
        <v>300</v>
      </c>
    </row>
    <row r="297" spans="1:9" s="2" customFormat="1" ht="16.5" customHeight="1">
      <c r="A297" s="31">
        <v>289</v>
      </c>
      <c r="B297" s="16">
        <v>1003</v>
      </c>
      <c r="C297" s="18" t="s">
        <v>267</v>
      </c>
      <c r="D297" s="18" t="s">
        <v>38</v>
      </c>
      <c r="E297" s="19" t="s">
        <v>39</v>
      </c>
      <c r="F297" s="35">
        <v>19000</v>
      </c>
      <c r="G297" s="36"/>
      <c r="H297" s="35">
        <v>20000</v>
      </c>
    </row>
    <row r="298" spans="1:9" ht="44.25" customHeight="1">
      <c r="A298" s="31">
        <v>290</v>
      </c>
      <c r="B298" s="12">
        <v>1003</v>
      </c>
      <c r="C298" s="14" t="s">
        <v>140</v>
      </c>
      <c r="D298" s="18"/>
      <c r="E298" s="15" t="s">
        <v>349</v>
      </c>
      <c r="F298" s="33">
        <f>SUM(F299)</f>
        <v>8.6999999999999993</v>
      </c>
      <c r="G298" s="36"/>
      <c r="H298" s="33">
        <f>SUM(H299)</f>
        <v>8.9</v>
      </c>
    </row>
    <row r="299" spans="1:9" ht="51" customHeight="1">
      <c r="A299" s="31">
        <v>291</v>
      </c>
      <c r="B299" s="12">
        <v>1003</v>
      </c>
      <c r="C299" s="13" t="s">
        <v>302</v>
      </c>
      <c r="D299" s="18"/>
      <c r="E299" s="47" t="s">
        <v>240</v>
      </c>
      <c r="F299" s="33">
        <f>SUM(F300)</f>
        <v>8.6999999999999993</v>
      </c>
      <c r="G299" s="36"/>
      <c r="H299" s="33">
        <f>SUM(H300)</f>
        <v>8.9</v>
      </c>
    </row>
    <row r="300" spans="1:9" ht="21" customHeight="1">
      <c r="A300" s="31">
        <v>292</v>
      </c>
      <c r="B300" s="16">
        <v>1003</v>
      </c>
      <c r="C300" s="17" t="s">
        <v>302</v>
      </c>
      <c r="D300" s="17" t="s">
        <v>38</v>
      </c>
      <c r="E300" s="19" t="s">
        <v>39</v>
      </c>
      <c r="F300" s="35">
        <v>8.6999999999999993</v>
      </c>
      <c r="G300" s="36"/>
      <c r="H300" s="35">
        <v>8.9</v>
      </c>
    </row>
    <row r="301" spans="1:9" ht="40.5" customHeight="1">
      <c r="A301" s="31">
        <v>293</v>
      </c>
      <c r="B301" s="12">
        <v>1003</v>
      </c>
      <c r="C301" s="13" t="s">
        <v>141</v>
      </c>
      <c r="D301" s="18"/>
      <c r="E301" s="15" t="s">
        <v>299</v>
      </c>
      <c r="F301" s="33">
        <f>SUM(F302)</f>
        <v>317.60000000000002</v>
      </c>
      <c r="G301" s="36"/>
      <c r="H301" s="33">
        <f>SUM(H302)</f>
        <v>330</v>
      </c>
    </row>
    <row r="302" spans="1:9" ht="51.75" customHeight="1">
      <c r="A302" s="49">
        <v>294</v>
      </c>
      <c r="B302" s="58">
        <v>1003</v>
      </c>
      <c r="C302" s="59" t="s">
        <v>310</v>
      </c>
      <c r="D302" s="60"/>
      <c r="E302" s="71" t="s">
        <v>309</v>
      </c>
      <c r="F302" s="33">
        <f>SUM(F303)</f>
        <v>317.60000000000002</v>
      </c>
      <c r="G302" s="34"/>
      <c r="H302" s="33">
        <f>SUM(H303)</f>
        <v>330</v>
      </c>
    </row>
    <row r="303" spans="1:9" ht="30.75" customHeight="1">
      <c r="A303" s="31">
        <v>295</v>
      </c>
      <c r="B303" s="64">
        <v>1003</v>
      </c>
      <c r="C303" s="65" t="s">
        <v>310</v>
      </c>
      <c r="D303" s="66" t="s">
        <v>40</v>
      </c>
      <c r="E303" s="67" t="s">
        <v>41</v>
      </c>
      <c r="F303" s="35">
        <v>317.60000000000002</v>
      </c>
      <c r="G303" s="36"/>
      <c r="H303" s="35">
        <v>330</v>
      </c>
    </row>
    <row r="304" spans="1:9" ht="47.25" customHeight="1">
      <c r="A304" s="31">
        <v>296</v>
      </c>
      <c r="B304" s="12">
        <v>1003</v>
      </c>
      <c r="C304" s="13" t="s">
        <v>201</v>
      </c>
      <c r="D304" s="14"/>
      <c r="E304" s="15" t="s">
        <v>315</v>
      </c>
      <c r="F304" s="33">
        <f>SUM(F305)</f>
        <v>1256.5999999999999</v>
      </c>
      <c r="G304" s="34"/>
      <c r="H304" s="33">
        <f>SUM(H305)</f>
        <v>0</v>
      </c>
    </row>
    <row r="305" spans="1:8" ht="55.5" customHeight="1">
      <c r="A305" s="31">
        <v>297</v>
      </c>
      <c r="B305" s="12">
        <v>1003</v>
      </c>
      <c r="C305" s="13" t="s">
        <v>271</v>
      </c>
      <c r="D305" s="14"/>
      <c r="E305" s="15" t="s">
        <v>272</v>
      </c>
      <c r="F305" s="33">
        <f>SUM(F306)</f>
        <v>1256.5999999999999</v>
      </c>
      <c r="G305" s="34"/>
      <c r="H305" s="33">
        <f>SUM(H306)</f>
        <v>0</v>
      </c>
    </row>
    <row r="306" spans="1:8" ht="28.5" customHeight="1">
      <c r="A306" s="31">
        <v>298</v>
      </c>
      <c r="B306" s="58">
        <v>1003</v>
      </c>
      <c r="C306" s="59" t="s">
        <v>273</v>
      </c>
      <c r="D306" s="60"/>
      <c r="E306" s="61" t="s">
        <v>274</v>
      </c>
      <c r="F306" s="62">
        <f>SUM(F307)</f>
        <v>1256.5999999999999</v>
      </c>
      <c r="G306" s="63"/>
      <c r="H306" s="62">
        <f>SUM(H307)</f>
        <v>0</v>
      </c>
    </row>
    <row r="307" spans="1:8" ht="27" customHeight="1">
      <c r="A307" s="31">
        <v>299</v>
      </c>
      <c r="B307" s="64">
        <v>1003</v>
      </c>
      <c r="C307" s="65" t="s">
        <v>273</v>
      </c>
      <c r="D307" s="66" t="s">
        <v>40</v>
      </c>
      <c r="E307" s="67" t="s">
        <v>41</v>
      </c>
      <c r="F307" s="68">
        <v>1256.5999999999999</v>
      </c>
      <c r="G307" s="69"/>
      <c r="H307" s="68">
        <v>0</v>
      </c>
    </row>
    <row r="308" spans="1:8" ht="42" customHeight="1">
      <c r="A308" s="31">
        <v>300</v>
      </c>
      <c r="B308" s="12">
        <v>1003</v>
      </c>
      <c r="C308" s="13" t="s">
        <v>207</v>
      </c>
      <c r="D308" s="14"/>
      <c r="E308" s="47" t="s">
        <v>350</v>
      </c>
      <c r="F308" s="33">
        <f>SUM(F309)</f>
        <v>16</v>
      </c>
      <c r="G308" s="34"/>
      <c r="H308" s="33">
        <f>SUM(H309)</f>
        <v>16</v>
      </c>
    </row>
    <row r="309" spans="1:8" ht="41.25" customHeight="1">
      <c r="A309" s="31">
        <v>301</v>
      </c>
      <c r="B309" s="12">
        <v>1003</v>
      </c>
      <c r="C309" s="13" t="s">
        <v>247</v>
      </c>
      <c r="D309" s="14"/>
      <c r="E309" s="15" t="s">
        <v>248</v>
      </c>
      <c r="F309" s="33">
        <f>SUM(F310)</f>
        <v>16</v>
      </c>
      <c r="G309" s="34"/>
      <c r="H309" s="33">
        <f>SUM(H310)</f>
        <v>16</v>
      </c>
    </row>
    <row r="310" spans="1:8" ht="38.25">
      <c r="A310" s="31">
        <v>302</v>
      </c>
      <c r="B310" s="16">
        <v>1003</v>
      </c>
      <c r="C310" s="17" t="s">
        <v>247</v>
      </c>
      <c r="D310" s="18" t="s">
        <v>52</v>
      </c>
      <c r="E310" s="19" t="s">
        <v>159</v>
      </c>
      <c r="F310" s="35">
        <v>16</v>
      </c>
      <c r="G310" s="36"/>
      <c r="H310" s="35">
        <v>16</v>
      </c>
    </row>
    <row r="311" spans="1:8" ht="22.5" customHeight="1">
      <c r="A311" s="31">
        <v>303</v>
      </c>
      <c r="B311" s="12">
        <v>1003</v>
      </c>
      <c r="C311" s="13" t="s">
        <v>95</v>
      </c>
      <c r="D311" s="14"/>
      <c r="E311" s="15" t="s">
        <v>49</v>
      </c>
      <c r="F311" s="33">
        <f>SUM(F312)</f>
        <v>15</v>
      </c>
      <c r="G311" s="36"/>
      <c r="H311" s="33">
        <f>SUM(H312)</f>
        <v>15</v>
      </c>
    </row>
    <row r="312" spans="1:8" ht="74.25" customHeight="1">
      <c r="A312" s="31">
        <v>304</v>
      </c>
      <c r="B312" s="12">
        <v>1003</v>
      </c>
      <c r="C312" s="13" t="s">
        <v>250</v>
      </c>
      <c r="D312" s="13"/>
      <c r="E312" s="41" t="s">
        <v>90</v>
      </c>
      <c r="F312" s="33">
        <f>SUM(F313)</f>
        <v>15</v>
      </c>
      <c r="G312" s="36"/>
      <c r="H312" s="33">
        <f>SUM(H313)</f>
        <v>15</v>
      </c>
    </row>
    <row r="313" spans="1:8" ht="43.5" customHeight="1">
      <c r="A313" s="31">
        <v>305</v>
      </c>
      <c r="B313" s="16">
        <v>1003</v>
      </c>
      <c r="C313" s="17" t="s">
        <v>250</v>
      </c>
      <c r="D313" s="17" t="s">
        <v>43</v>
      </c>
      <c r="E313" s="19" t="s">
        <v>161</v>
      </c>
      <c r="F313" s="35">
        <v>15</v>
      </c>
      <c r="G313" s="36"/>
      <c r="H313" s="35">
        <v>15</v>
      </c>
    </row>
    <row r="314" spans="1:8" s="2" customFormat="1" ht="23.25" customHeight="1">
      <c r="A314" s="31">
        <v>306</v>
      </c>
      <c r="B314" s="12">
        <v>1006</v>
      </c>
      <c r="C314" s="17"/>
      <c r="D314" s="13"/>
      <c r="E314" s="15" t="s">
        <v>33</v>
      </c>
      <c r="F314" s="33">
        <f>SUM(F315)</f>
        <v>2047.6</v>
      </c>
      <c r="G314" s="34"/>
      <c r="H314" s="33">
        <f>SUM(H315)</f>
        <v>1938.5</v>
      </c>
    </row>
    <row r="315" spans="1:8" ht="42" customHeight="1">
      <c r="A315" s="31">
        <v>307</v>
      </c>
      <c r="B315" s="12">
        <v>1006</v>
      </c>
      <c r="C315" s="14" t="s">
        <v>138</v>
      </c>
      <c r="D315" s="14"/>
      <c r="E315" s="61" t="s">
        <v>348</v>
      </c>
      <c r="F315" s="33">
        <f>SUM(F316+F319)</f>
        <v>2047.6</v>
      </c>
      <c r="G315" s="34" t="e">
        <f>G319+G318+#REF!</f>
        <v>#REF!</v>
      </c>
      <c r="H315" s="33">
        <f>SUM(H316+H319)</f>
        <v>1938.5</v>
      </c>
    </row>
    <row r="316" spans="1:8" ht="126" customHeight="1">
      <c r="A316" s="31">
        <v>308</v>
      </c>
      <c r="B316" s="12">
        <v>1006</v>
      </c>
      <c r="C316" s="14" t="s">
        <v>266</v>
      </c>
      <c r="D316" s="14"/>
      <c r="E316" s="15" t="s">
        <v>82</v>
      </c>
      <c r="F316" s="33">
        <f>SUM(F317:F318)</f>
        <v>650.1</v>
      </c>
      <c r="G316" s="34"/>
      <c r="H316" s="33">
        <f>SUM(H317:H318)</f>
        <v>728.3</v>
      </c>
    </row>
    <row r="317" spans="1:8" ht="32.25" customHeight="1">
      <c r="A317" s="31">
        <v>309</v>
      </c>
      <c r="B317" s="16">
        <v>1006</v>
      </c>
      <c r="C317" s="18" t="s">
        <v>266</v>
      </c>
      <c r="D317" s="18" t="s">
        <v>42</v>
      </c>
      <c r="E317" s="19" t="s">
        <v>160</v>
      </c>
      <c r="F317" s="35">
        <v>435.2</v>
      </c>
      <c r="G317" s="34"/>
      <c r="H317" s="35">
        <v>435.2</v>
      </c>
    </row>
    <row r="318" spans="1:8" ht="32.25" customHeight="1">
      <c r="A318" s="31">
        <v>310</v>
      </c>
      <c r="B318" s="16">
        <v>1006</v>
      </c>
      <c r="C318" s="18" t="s">
        <v>266</v>
      </c>
      <c r="D318" s="18" t="s">
        <v>52</v>
      </c>
      <c r="E318" s="19" t="s">
        <v>159</v>
      </c>
      <c r="F318" s="35">
        <v>214.9</v>
      </c>
      <c r="G318" s="34" t="e">
        <f>G322+#REF!+#REF!+#REF!+#REF!+#REF!+#REF!</f>
        <v>#REF!</v>
      </c>
      <c r="H318" s="35">
        <v>293.10000000000002</v>
      </c>
    </row>
    <row r="319" spans="1:8" ht="131.25" customHeight="1">
      <c r="A319" s="31">
        <v>311</v>
      </c>
      <c r="B319" s="12">
        <v>1006</v>
      </c>
      <c r="C319" s="14" t="s">
        <v>267</v>
      </c>
      <c r="D319" s="14"/>
      <c r="E319" s="15" t="s">
        <v>83</v>
      </c>
      <c r="F319" s="33">
        <f>SUM(F320:F321)</f>
        <v>1397.5</v>
      </c>
      <c r="G319" s="34" t="e">
        <f>G320</f>
        <v>#REF!</v>
      </c>
      <c r="H319" s="33">
        <f>SUM(H320:H321)</f>
        <v>1210.2</v>
      </c>
    </row>
    <row r="320" spans="1:8" ht="27.75" customHeight="1">
      <c r="A320" s="31">
        <v>312</v>
      </c>
      <c r="B320" s="16">
        <v>1006</v>
      </c>
      <c r="C320" s="18" t="s">
        <v>267</v>
      </c>
      <c r="D320" s="18" t="s">
        <v>42</v>
      </c>
      <c r="E320" s="19" t="s">
        <v>160</v>
      </c>
      <c r="F320" s="35">
        <v>1036</v>
      </c>
      <c r="G320" s="34" t="e">
        <f>G321</f>
        <v>#REF!</v>
      </c>
      <c r="H320" s="35">
        <v>1036</v>
      </c>
    </row>
    <row r="321" spans="1:8" ht="30" customHeight="1">
      <c r="A321" s="31">
        <v>313</v>
      </c>
      <c r="B321" s="16">
        <v>1006</v>
      </c>
      <c r="C321" s="18" t="s">
        <v>267</v>
      </c>
      <c r="D321" s="18" t="s">
        <v>52</v>
      </c>
      <c r="E321" s="19" t="s">
        <v>159</v>
      </c>
      <c r="F321" s="35">
        <v>361.5</v>
      </c>
      <c r="G321" s="34" t="e">
        <f>#REF!</f>
        <v>#REF!</v>
      </c>
      <c r="H321" s="35">
        <v>174.2</v>
      </c>
    </row>
    <row r="322" spans="1:8" ht="21.75" customHeight="1">
      <c r="A322" s="31">
        <v>314</v>
      </c>
      <c r="B322" s="12">
        <v>1100</v>
      </c>
      <c r="C322" s="13"/>
      <c r="D322" s="13"/>
      <c r="E322" s="15" t="s">
        <v>29</v>
      </c>
      <c r="F322" s="33">
        <f>SUM(F323)</f>
        <v>9260</v>
      </c>
      <c r="G322" s="34" t="e">
        <f>#REF!+#REF!</f>
        <v>#REF!</v>
      </c>
      <c r="H322" s="33">
        <f>SUM(H323)</f>
        <v>9260</v>
      </c>
    </row>
    <row r="323" spans="1:8" ht="21.75" customHeight="1">
      <c r="A323" s="31">
        <v>315</v>
      </c>
      <c r="B323" s="12">
        <v>1102</v>
      </c>
      <c r="C323" s="13"/>
      <c r="D323" s="13"/>
      <c r="E323" s="15" t="s">
        <v>152</v>
      </c>
      <c r="F323" s="33">
        <f>SUM(F324)</f>
        <v>9260</v>
      </c>
      <c r="G323" s="34"/>
      <c r="H323" s="33">
        <f>SUM(H324)</f>
        <v>9260</v>
      </c>
    </row>
    <row r="324" spans="1:8" ht="47.25" customHeight="1">
      <c r="A324" s="31">
        <v>316</v>
      </c>
      <c r="B324" s="12">
        <v>1102</v>
      </c>
      <c r="C324" s="14" t="s">
        <v>114</v>
      </c>
      <c r="D324" s="14"/>
      <c r="E324" s="61" t="s">
        <v>305</v>
      </c>
      <c r="F324" s="33">
        <f>SUM(F325+F328)</f>
        <v>9260</v>
      </c>
      <c r="G324" s="36">
        <v>14541</v>
      </c>
      <c r="H324" s="33">
        <f>SUM(H325+H328)</f>
        <v>9260</v>
      </c>
    </row>
    <row r="325" spans="1:8" ht="43.5" customHeight="1">
      <c r="A325" s="31">
        <v>317</v>
      </c>
      <c r="B325" s="12">
        <v>1102</v>
      </c>
      <c r="C325" s="14" t="s">
        <v>148</v>
      </c>
      <c r="D325" s="14"/>
      <c r="E325" s="30" t="s">
        <v>89</v>
      </c>
      <c r="F325" s="33">
        <f>SUM(F326+F327)</f>
        <v>100</v>
      </c>
      <c r="G325" s="36"/>
      <c r="H325" s="33">
        <f>SUM(H326+H327)</f>
        <v>100</v>
      </c>
    </row>
    <row r="326" spans="1:8" ht="43.5" customHeight="1">
      <c r="A326" s="31">
        <v>318</v>
      </c>
      <c r="B326" s="12">
        <v>1102</v>
      </c>
      <c r="C326" s="14" t="s">
        <v>148</v>
      </c>
      <c r="D326" s="14" t="s">
        <v>52</v>
      </c>
      <c r="E326" s="19" t="s">
        <v>159</v>
      </c>
      <c r="F326" s="33">
        <v>0</v>
      </c>
      <c r="G326" s="36"/>
      <c r="H326" s="33">
        <v>0</v>
      </c>
    </row>
    <row r="327" spans="1:8" ht="35.25" customHeight="1">
      <c r="A327" s="31">
        <v>319</v>
      </c>
      <c r="B327" s="16">
        <v>1102</v>
      </c>
      <c r="C327" s="66" t="s">
        <v>148</v>
      </c>
      <c r="D327" s="66" t="s">
        <v>269</v>
      </c>
      <c r="E327" s="67" t="s">
        <v>366</v>
      </c>
      <c r="F327" s="68">
        <v>100</v>
      </c>
      <c r="G327" s="74"/>
      <c r="H327" s="68">
        <v>100</v>
      </c>
    </row>
    <row r="328" spans="1:8" ht="30.75" customHeight="1">
      <c r="A328" s="31">
        <v>320</v>
      </c>
      <c r="B328" s="12">
        <v>1102</v>
      </c>
      <c r="C328" s="14" t="s">
        <v>149</v>
      </c>
      <c r="D328" s="14"/>
      <c r="E328" s="15" t="s">
        <v>84</v>
      </c>
      <c r="F328" s="33">
        <f>SUM(F329:F332)</f>
        <v>9160</v>
      </c>
      <c r="G328" s="36">
        <v>7823</v>
      </c>
      <c r="H328" s="33">
        <f>SUM(H329:H332)</f>
        <v>9160</v>
      </c>
    </row>
    <row r="329" spans="1:8" ht="30.75" customHeight="1">
      <c r="A329" s="31">
        <v>321</v>
      </c>
      <c r="B329" s="12">
        <v>1102</v>
      </c>
      <c r="C329" s="18" t="s">
        <v>149</v>
      </c>
      <c r="D329" s="18" t="s">
        <v>36</v>
      </c>
      <c r="E329" s="19" t="s">
        <v>160</v>
      </c>
      <c r="F329" s="33">
        <v>0</v>
      </c>
      <c r="G329" s="36"/>
      <c r="H329" s="33">
        <v>0</v>
      </c>
    </row>
    <row r="330" spans="1:8" ht="30.75" customHeight="1">
      <c r="A330" s="31">
        <v>322</v>
      </c>
      <c r="B330" s="12">
        <v>1102</v>
      </c>
      <c r="C330" s="18" t="s">
        <v>149</v>
      </c>
      <c r="D330" s="18" t="s">
        <v>52</v>
      </c>
      <c r="E330" s="19" t="s">
        <v>159</v>
      </c>
      <c r="F330" s="33">
        <v>0</v>
      </c>
      <c r="G330" s="36"/>
      <c r="H330" s="33">
        <v>0</v>
      </c>
    </row>
    <row r="331" spans="1:8" ht="30.75" customHeight="1">
      <c r="A331" s="31">
        <v>323</v>
      </c>
      <c r="B331" s="12">
        <v>1102</v>
      </c>
      <c r="C331" s="18" t="s">
        <v>149</v>
      </c>
      <c r="D331" s="18" t="s">
        <v>156</v>
      </c>
      <c r="E331" s="19" t="s">
        <v>157</v>
      </c>
      <c r="F331" s="33">
        <v>0</v>
      </c>
      <c r="G331" s="36"/>
      <c r="H331" s="33">
        <v>0</v>
      </c>
    </row>
    <row r="332" spans="1:8" ht="24" customHeight="1">
      <c r="A332" s="31">
        <v>324</v>
      </c>
      <c r="B332" s="16">
        <v>1102</v>
      </c>
      <c r="C332" s="66" t="s">
        <v>149</v>
      </c>
      <c r="D332" s="66" t="s">
        <v>269</v>
      </c>
      <c r="E332" s="67" t="s">
        <v>366</v>
      </c>
      <c r="F332" s="68">
        <v>9160</v>
      </c>
      <c r="G332" s="74"/>
      <c r="H332" s="68">
        <v>9160</v>
      </c>
    </row>
    <row r="333" spans="1:8" s="1" customFormat="1" ht="19.5" customHeight="1">
      <c r="A333" s="31">
        <v>325</v>
      </c>
      <c r="B333" s="12">
        <v>1200</v>
      </c>
      <c r="C333" s="14"/>
      <c r="D333" s="14"/>
      <c r="E333" s="32" t="s">
        <v>46</v>
      </c>
      <c r="F333" s="33">
        <f>SUM(F334)</f>
        <v>503</v>
      </c>
      <c r="G333" s="36"/>
      <c r="H333" s="33">
        <f>SUM(H334)</f>
        <v>503.03999999999996</v>
      </c>
    </row>
    <row r="334" spans="1:8" s="1" customFormat="1" ht="18.75" customHeight="1">
      <c r="A334" s="31">
        <v>326</v>
      </c>
      <c r="B334" s="12">
        <v>1202</v>
      </c>
      <c r="C334" s="14"/>
      <c r="D334" s="14"/>
      <c r="E334" s="32" t="s">
        <v>153</v>
      </c>
      <c r="F334" s="33">
        <f>SUM(F335+F338)</f>
        <v>503</v>
      </c>
      <c r="G334" s="36"/>
      <c r="H334" s="33">
        <f>SUM(H335+H338)</f>
        <v>503.03999999999996</v>
      </c>
    </row>
    <row r="335" spans="1:8" s="1" customFormat="1" ht="39.75" customHeight="1">
      <c r="A335" s="31">
        <v>327</v>
      </c>
      <c r="B335" s="12">
        <v>1202</v>
      </c>
      <c r="C335" s="14" t="s">
        <v>100</v>
      </c>
      <c r="D335" s="14"/>
      <c r="E335" s="15" t="s">
        <v>304</v>
      </c>
      <c r="F335" s="33">
        <f>SUM(F336)</f>
        <v>353</v>
      </c>
      <c r="G335" s="36"/>
      <c r="H335" s="33">
        <f>SUM(H336)</f>
        <v>353.02</v>
      </c>
    </row>
    <row r="336" spans="1:8" s="2" customFormat="1" ht="32.25" customHeight="1">
      <c r="A336" s="31">
        <v>328</v>
      </c>
      <c r="B336" s="12">
        <v>1202</v>
      </c>
      <c r="C336" s="14" t="s">
        <v>142</v>
      </c>
      <c r="D336" s="14"/>
      <c r="E336" s="15" t="s">
        <v>85</v>
      </c>
      <c r="F336" s="33">
        <f>SUM(F337)</f>
        <v>353</v>
      </c>
      <c r="G336" s="34"/>
      <c r="H336" s="33">
        <f>SUM(H337)</f>
        <v>353.02</v>
      </c>
    </row>
    <row r="337" spans="1:11" ht="21" customHeight="1">
      <c r="A337" s="31">
        <v>329</v>
      </c>
      <c r="B337" s="16">
        <v>1202</v>
      </c>
      <c r="C337" s="18" t="s">
        <v>142</v>
      </c>
      <c r="D337" s="18" t="s">
        <v>209</v>
      </c>
      <c r="E337" s="50" t="s">
        <v>251</v>
      </c>
      <c r="F337" s="35">
        <v>353</v>
      </c>
      <c r="G337" s="36"/>
      <c r="H337" s="35">
        <v>353.02</v>
      </c>
    </row>
    <row r="338" spans="1:11" ht="15.75" customHeight="1">
      <c r="A338" s="31">
        <v>330</v>
      </c>
      <c r="B338" s="12">
        <v>1202</v>
      </c>
      <c r="C338" s="14" t="s">
        <v>95</v>
      </c>
      <c r="D338" s="18"/>
      <c r="E338" s="15" t="s">
        <v>49</v>
      </c>
      <c r="F338" s="33">
        <f>SUM(F339)</f>
        <v>150</v>
      </c>
      <c r="G338" s="36"/>
      <c r="H338" s="33">
        <f>SUM(H339)</f>
        <v>150.02000000000001</v>
      </c>
    </row>
    <row r="339" spans="1:11" ht="35.25" customHeight="1">
      <c r="A339" s="31">
        <v>331</v>
      </c>
      <c r="B339" s="12">
        <v>1202</v>
      </c>
      <c r="C339" s="14" t="s">
        <v>147</v>
      </c>
      <c r="D339" s="18"/>
      <c r="E339" s="15" t="s">
        <v>86</v>
      </c>
      <c r="F339" s="33">
        <f>SUM(F340)</f>
        <v>150</v>
      </c>
      <c r="G339" s="36"/>
      <c r="H339" s="33">
        <f>SUM(H340)</f>
        <v>150.02000000000001</v>
      </c>
    </row>
    <row r="340" spans="1:11" ht="20.25" customHeight="1">
      <c r="A340" s="31">
        <v>332</v>
      </c>
      <c r="B340" s="16">
        <v>1202</v>
      </c>
      <c r="C340" s="18" t="s">
        <v>147</v>
      </c>
      <c r="D340" s="18" t="s">
        <v>209</v>
      </c>
      <c r="E340" s="50" t="s">
        <v>251</v>
      </c>
      <c r="F340" s="35">
        <v>150</v>
      </c>
      <c r="G340" s="36"/>
      <c r="H340" s="35">
        <v>150.02000000000001</v>
      </c>
    </row>
    <row r="341" spans="1:11" ht="16.5" customHeight="1">
      <c r="A341" s="31">
        <v>333</v>
      </c>
      <c r="B341" s="16"/>
      <c r="C341" s="18"/>
      <c r="D341" s="18"/>
      <c r="E341" s="32" t="s">
        <v>27</v>
      </c>
      <c r="F341" s="51">
        <f>SUM(F9+F60+F66+F82+F139+F169+F174+F262+F282+F322+F333)</f>
        <v>492415.89799999999</v>
      </c>
      <c r="G341" s="34" t="e">
        <f>G9+G60+G66+#REF!+#REF!+G171+#REF!+G283+G315+#REF!+#REF!</f>
        <v>#REF!</v>
      </c>
      <c r="H341" s="51">
        <f>SUM(H9+H60+H66+H82+H139+H169+H174+H262+H282+H322+H333)</f>
        <v>497807.73799999995</v>
      </c>
    </row>
    <row r="342" spans="1:11" ht="12.75" customHeight="1">
      <c r="A342" s="52"/>
      <c r="B342" s="53"/>
      <c r="C342" s="54"/>
      <c r="D342" s="55"/>
      <c r="E342" s="56"/>
      <c r="J342" s="75"/>
      <c r="K342" s="76"/>
    </row>
    <row r="343" spans="1:11" ht="12.75" customHeight="1">
      <c r="A343" s="85" t="s">
        <v>354</v>
      </c>
      <c r="B343" s="85"/>
      <c r="C343" s="85"/>
      <c r="D343" s="85"/>
      <c r="E343" s="85"/>
      <c r="F343" s="85"/>
      <c r="G343" s="79"/>
      <c r="H343" s="79"/>
      <c r="J343" s="70"/>
    </row>
    <row r="344" spans="1:11">
      <c r="A344" s="77"/>
      <c r="B344" s="76"/>
      <c r="C344" s="76"/>
      <c r="D344" s="76"/>
      <c r="E344" s="76"/>
      <c r="F344" s="76"/>
      <c r="G344" s="9"/>
    </row>
    <row r="346" spans="1:11">
      <c r="G346" s="5"/>
      <c r="H346" s="5"/>
    </row>
  </sheetData>
  <autoFilter ref="A8:H343"/>
  <mergeCells count="8">
    <mergeCell ref="J342:K342"/>
    <mergeCell ref="A344:F344"/>
    <mergeCell ref="A6:H6"/>
    <mergeCell ref="E1:H1"/>
    <mergeCell ref="E2:H2"/>
    <mergeCell ref="E3:H3"/>
    <mergeCell ref="B4:H4"/>
    <mergeCell ref="A343:H343"/>
  </mergeCells>
  <phoneticPr fontId="6" type="noConversion"/>
  <pageMargins left="0.78740157480314965" right="0.19685039370078741" top="0.19685039370078741" bottom="0.19685039370078741" header="0" footer="0"/>
  <pageSetup paperSize="9" scale="80" fitToHeight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прилож.4</vt:lpstr>
      <vt:lpstr>прилож.4!Область_печати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2021-07-13T04:01:34Z</cp:lastPrinted>
  <dcterms:created xsi:type="dcterms:W3CDTF">1996-10-08T23:32:33Z</dcterms:created>
  <dcterms:modified xsi:type="dcterms:W3CDTF">2021-10-06T08:42:27Z</dcterms:modified>
</cp:coreProperties>
</file>