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'прилож.1'!$A$1:$P$103</definedName>
  </definedNames>
  <calcPr fullCalcOnLoad="1"/>
</workbook>
</file>

<file path=xl/sharedStrings.xml><?xml version="1.0" encoding="utf-8"?>
<sst xmlns="http://schemas.openxmlformats.org/spreadsheetml/2006/main" count="681" uniqueCount="162">
  <si>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</si>
  <si>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</si>
  <si>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</si>
  <si>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</si>
  <si>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</si>
  <si>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</si>
  <si>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</si>
  <si>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</si>
  <si>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</si>
  <si>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</si>
  <si>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</si>
  <si>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</si>
  <si>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</si>
  <si>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</si>
  <si>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</si>
  <si>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</si>
  <si>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</si>
  <si>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</si>
  <si>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</si>
  <si>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</si>
  <si>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</si>
  <si>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</si>
  <si>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</si>
  <si>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</si>
  <si>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</si>
  <si>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</si>
  <si>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</si>
  <si>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</si>
  <si>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</si>
  <si>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</si>
  <si>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</si>
  <si>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</si>
  <si>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</si>
  <si>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</si>
  <si>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</si>
  <si>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</si>
  <si>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</si>
  <si>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</si>
  <si>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</si>
  <si>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</si>
  <si>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</si>
  <si>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</si>
  <si>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</si>
  <si>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</si>
  <si>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</si>
  <si>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</si>
  <si>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</si>
  <si>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</si>
  <si>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</si>
  <si>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</si>
  <si>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</si>
  <si>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</si>
  <si>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 в тысячах рублей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</si>
  <si>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</si>
  <si>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</si>
  <si>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</si>
  <si>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</si>
  <si>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</si>
  <si>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</si>
  <si>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</si>
  <si>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</si>
  <si>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</si>
  <si>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</si>
  <si>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</si>
  <si>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</si>
  <si>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</si>
  <si>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</si>
  <si>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</si>
  <si>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</si>
  <si>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</si>
  <si>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</si>
  <si>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</si>
  <si>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</si>
  <si>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</si>
  <si>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</si>
  <si>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</si>
  <si>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</si>
  <si>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</si>
  <si>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</si>
  <si>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Приложение № 1</t>
  </si>
  <si>
    <t>01994</t>
  </si>
  <si>
    <t>02010</t>
  </si>
  <si>
    <t>03010</t>
  </si>
  <si>
    <t>06032</t>
  </si>
  <si>
    <t>06042</t>
  </si>
  <si>
    <t>35120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</si>
  <si>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</si>
  <si>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</si>
  <si>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</si>
  <si>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</si>
  <si>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</si>
  <si>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</si>
  <si>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</si>
  <si>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</si>
  <si>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</si>
  <si>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</si>
  <si>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</si>
  <si>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</si>
  <si>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</si>
  <si>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</si>
  <si>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</si>
  <si>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</si>
  <si>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</si>
  <si>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</si>
  <si>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</si>
  <si>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</si>
  <si>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</si>
  <si>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09044</t>
  </si>
  <si>
    <t>Дотации бюджетам городских округов на выравнивание бюджетной обеспеченности из бюджета субъекта Российской Федерации</t>
  </si>
  <si>
    <t>35462</t>
  </si>
  <si>
    <t>05324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</si>
  <si>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</si>
  <si>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05410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</si>
  <si>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</si>
  <si>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0011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</si>
  <si>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доходы от использования имущества)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</si>
  <si>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</si>
  <si>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</si>
  <si>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 xml:space="preserve">Субвенции местным бюджетам на осуществление государственных полномочий Российской Федерации по первичному воинскому учету 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</si>
  <si>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</si>
  <si>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</si>
  <si>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</si>
  <si>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</si>
  <si>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СВОД  ДОХОДОВ БЮДЖЕТА МАХНЁВСКОГО МУНИЦИПАЛЬНОГО ОБРАЗОВАНИЯ НА 2023 ГОД</t>
  </si>
  <si>
    <t>Субвенции местным бюджетам на осуществление государственного полномочия Свердловской области по предоставлению отдельным категориям граждан компенсаций расходов на оплату жилого помещения и коммунальных услуг в части оплаты взноса на капитальный ремонт общего имущества в многоквартирном доме на условиях софинансирования из федерального бюджета</t>
  </si>
  <si>
    <t>Обеспечение мероприятий по оборудованию спортивных площадок в общеобразовательных организациях</t>
  </si>
  <si>
    <t>Государственная поддержка лучших сельских учреждений культуры и лучших работников сельских учреждений культуры на условиях софинансирования из федерального бюджета</t>
  </si>
  <si>
    <t>20077</t>
  </si>
  <si>
    <t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</si>
  <si>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</si>
  <si>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</si>
  <si>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</si>
  <si>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</t>
  </si>
  <si>
    <t>25497</t>
  </si>
  <si>
    <t>Субсидии бюджетам городских округов на реализацию мероприятий по обеспечению жильем молодых семей</t>
  </si>
  <si>
    <t>40000</t>
  </si>
  <si>
    <t>Иные межбюджетные трансферты</t>
  </si>
  <si>
    <t>45303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</si>
  <si>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</si>
  <si>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49999</t>
  </si>
  <si>
    <t>Прочие межбюджетные трансферты, передаваемые бюджетам городских округов</t>
  </si>
  <si>
    <t>Межбюджетной трансферт на приобретение автобуса</t>
  </si>
  <si>
    <t xml:space="preserve">Межбюджетный трансферт на обеспечение отдыха отдельных категорий детей, проживающих в Свердловской области, в организациях отдыха детей и их оздоровления, расположенных на побережье Черного моря </t>
  </si>
  <si>
    <t xml:space="preserve">Межбюджетный трансферт на обеспечение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 </t>
  </si>
  <si>
    <t xml:space="preserve"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</si>
  <si>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45179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</si>
  <si>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</si>
  <si>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Иной межбюджетной трансферт на ликвидацию чрезвычайной ситуации регионального характера</t>
  </si>
  <si>
    <t>Иной межбюджетной трансферт на приобретение путевок в загородный оздоровительный лагерь (п. Таежный)</t>
  </si>
  <si>
    <t>Иной межбюджетной трансферт на монтажные работы по восстановлению наружного освещения и пусконаладочные работы наружного освещения в поселке Таёжный</t>
  </si>
  <si>
    <t xml:space="preserve">Иной межбюджетный трансферт на обустройство шести колодцев  </t>
  </si>
  <si>
    <t xml:space="preserve">Иной межбюджетный трансферт на благоустройство п. Таежный </t>
  </si>
  <si>
    <t xml:space="preserve">Межбюджетной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</t>
  </si>
  <si>
    <t>Иной межбюджетный трансферт на приобретение ваккумной машины</t>
  </si>
  <si>
    <t>Иной межбюджетный трансфертна строительство, реконструкцию, капитальный ремонт, ремонт автомобильных дорог общего пользования местного значения</t>
  </si>
  <si>
    <t>Иной межбюджетной трансферт на приобретение автомобиля LADA Vesta CROSS</t>
  </si>
  <si>
    <r>
      <rPr>
        <sz val="9"/>
        <rFont val="Liberation Serif"/>
        <family val="1"/>
      </rPr>
      <t xml:space="preserve"> к Решению Думы Махнёвского муниципального образования</t>
    </r>
    <r>
      <rPr>
        <sz val="8"/>
        <rFont val="Liberation Serif"/>
        <family val="1"/>
      </rPr>
      <t xml:space="preserve"> от .10.2023  №                </t>
    </r>
  </si>
  <si>
    <t xml:space="preserve">Иной межбюджетной трансферт на проведение работ по объектам "ремонт автомобильной дороги по ул. Новая участок от ул.Школьная до ул. Первомайская, участок от ул. Центральная до ул.Новая в п.Таёжный </t>
  </si>
  <si>
    <t>25599</t>
  </si>
  <si>
    <t>Субсидии бюджетам городских округов на подготовку проектов межевания земельных участков и на проведение кадастровых работ</t>
  </si>
  <si>
    <t>Иной межбюджетной трансферт на приобретение оборудования, необходимого для работы системы отопления</t>
  </si>
  <si>
    <t>Врип.Главы Махнёвского муниципального образования                                             Г.А.Кокшарова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</si>
</sst>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</numFmts>
  <fonts count="60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9"/>
      <name val="Liberation Serif"/>
      <family val="1"/>
    </font>
    <font>
      <b/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Liberation Serif"/>
      <family val="1"/>
    </font>
    <font>
      <sz val="10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  <font>
      <sz val="8"/>
      <color rgb="FFFF0000"/>
      <name val="Liberation Serif"/>
      <family val="1"/>
    </font>
    <font>
      <sz val="10"/>
      <color rgb="FFFF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180" fontId="12" fillId="33" borderId="13" xfId="0" applyNumberFormat="1" applyFont="1" applyFill="1" applyBorder="1" applyAlignment="1">
      <alignment/>
    </xf>
    <xf numFmtId="180" fontId="12" fillId="33" borderId="1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180" fontId="12" fillId="33" borderId="22" xfId="0" applyNumberFormat="1" applyFont="1" applyFill="1" applyBorder="1" applyAlignment="1">
      <alignment/>
    </xf>
    <xf numFmtId="180" fontId="12" fillId="33" borderId="2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5" xfId="0" applyNumberFormat="1" applyFont="1" applyFill="1" applyBorder="1" applyAlignment="1">
      <alignment/>
    </xf>
    <xf numFmtId="49" fontId="12" fillId="33" borderId="26" xfId="0" applyNumberFormat="1" applyFont="1" applyFill="1" applyBorder="1" applyAlignment="1">
      <alignment horizontal="center"/>
    </xf>
    <xf numFmtId="180" fontId="12" fillId="33" borderId="27" xfId="0" applyNumberFormat="1" applyFont="1" applyFill="1" applyBorder="1" applyAlignment="1">
      <alignment/>
    </xf>
    <xf numFmtId="0" fontId="11" fillId="0" borderId="28" xfId="0" applyFont="1" applyBorder="1" applyAlignment="1">
      <alignment/>
    </xf>
    <xf numFmtId="180" fontId="12" fillId="33" borderId="29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0" fontId="6" fillId="33" borderId="27" xfId="0" applyFont="1" applyFill="1" applyBorder="1" applyAlignment="1">
      <alignment horizontal="center"/>
    </xf>
    <xf numFmtId="49" fontId="6" fillId="33" borderId="30" xfId="0" applyNumberFormat="1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180" fontId="6" fillId="33" borderId="22" xfId="0" applyNumberFormat="1" applyFont="1" applyFill="1" applyBorder="1" applyAlignment="1">
      <alignment/>
    </xf>
    <xf numFmtId="180" fontId="6" fillId="33" borderId="23" xfId="0" applyNumberFormat="1" applyFont="1" applyFill="1" applyBorder="1" applyAlignment="1">
      <alignment/>
    </xf>
    <xf numFmtId="49" fontId="6" fillId="33" borderId="26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4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5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4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5" xfId="0" applyNumberFormat="1" applyFont="1" applyFill="1" applyBorder="1" applyAlignment="1">
      <alignment/>
    </xf>
    <xf numFmtId="49" fontId="7" fillId="0" borderId="35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2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4" xfId="0" applyNumberFormat="1" applyFont="1" applyFill="1" applyBorder="1" applyAlignment="1">
      <alignment horizontal="center"/>
    </xf>
    <xf numFmtId="180" fontId="6" fillId="33" borderId="27" xfId="0" applyNumberFormat="1" applyFont="1" applyFill="1" applyBorder="1" applyAlignment="1">
      <alignment horizontal="right"/>
    </xf>
    <xf numFmtId="180" fontId="6" fillId="33" borderId="27" xfId="0" applyNumberFormat="1" applyFont="1" applyFill="1" applyBorder="1" applyAlignment="1">
      <alignment/>
    </xf>
    <xf numFmtId="180" fontId="6" fillId="33" borderId="29" xfId="0" applyNumberFormat="1" applyFont="1" applyFill="1" applyBorder="1" applyAlignment="1">
      <alignment/>
    </xf>
    <xf numFmtId="49" fontId="12" fillId="33" borderId="34" xfId="0" applyNumberFormat="1" applyFont="1" applyFill="1" applyBorder="1" applyAlignment="1">
      <alignment horizontal="center"/>
    </xf>
    <xf numFmtId="180" fontId="12" fillId="33" borderId="27" xfId="0" applyNumberFormat="1" applyFont="1" applyFill="1" applyBorder="1" applyAlignment="1">
      <alignment horizontal="right"/>
    </xf>
    <xf numFmtId="180" fontId="12" fillId="33" borderId="29" xfId="0" applyNumberFormat="1" applyFont="1" applyFill="1" applyBorder="1" applyAlignment="1">
      <alignment horizontal="right"/>
    </xf>
    <xf numFmtId="49" fontId="12" fillId="33" borderId="30" xfId="0" applyNumberFormat="1" applyFont="1" applyFill="1" applyBorder="1" applyAlignment="1">
      <alignment horizontal="center"/>
    </xf>
    <xf numFmtId="49" fontId="12" fillId="33" borderId="31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wrapText="1"/>
    </xf>
    <xf numFmtId="180" fontId="12" fillId="33" borderId="22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3" fillId="33" borderId="22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5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180" fontId="13" fillId="33" borderId="10" xfId="0" applyNumberFormat="1" applyFont="1" applyFill="1" applyBorder="1" applyAlignment="1">
      <alignment/>
    </xf>
    <xf numFmtId="0" fontId="6" fillId="33" borderId="35" xfId="0" applyFont="1" applyFill="1" applyBorder="1" applyAlignment="1">
      <alignment wrapText="1"/>
    </xf>
    <xf numFmtId="0" fontId="14" fillId="0" borderId="20" xfId="0" applyNumberFormat="1" applyFont="1" applyBorder="1" applyAlignment="1">
      <alignment wrapText="1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0" xfId="0" applyNumberFormat="1" applyFont="1" applyFill="1" applyBorder="1" applyAlignment="1">
      <alignment horizontal="right"/>
    </xf>
    <xf numFmtId="0" fontId="6" fillId="33" borderId="38" xfId="0" applyFont="1" applyFill="1" applyBorder="1" applyAlignment="1">
      <alignment vertical="center" wrapText="1"/>
    </xf>
    <xf numFmtId="180" fontId="6" fillId="33" borderId="39" xfId="0" applyNumberFormat="1" applyFont="1" applyFill="1" applyBorder="1" applyAlignment="1">
      <alignment/>
    </xf>
    <xf numFmtId="180" fontId="6" fillId="33" borderId="40" xfId="0" applyNumberFormat="1" applyFont="1" applyFill="1" applyBorder="1" applyAlignment="1">
      <alignment/>
    </xf>
    <xf numFmtId="0" fontId="12" fillId="0" borderId="22" xfId="0" applyFont="1" applyBorder="1" applyAlignment="1">
      <alignment wrapText="1"/>
    </xf>
    <xf numFmtId="180" fontId="12" fillId="33" borderId="39" xfId="0" applyNumberFormat="1" applyFont="1" applyFill="1" applyBorder="1" applyAlignment="1">
      <alignment/>
    </xf>
    <xf numFmtId="180" fontId="12" fillId="33" borderId="4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1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180" fontId="13" fillId="33" borderId="39" xfId="0" applyNumberFormat="1" applyFont="1" applyFill="1" applyBorder="1" applyAlignment="1">
      <alignment/>
    </xf>
    <xf numFmtId="49" fontId="6" fillId="0" borderId="4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wrapText="1"/>
    </xf>
    <xf numFmtId="49" fontId="12" fillId="33" borderId="36" xfId="0" applyNumberFormat="1" applyFont="1" applyFill="1" applyBorder="1" applyAlignment="1">
      <alignment vertical="center" wrapText="1"/>
    </xf>
    <xf numFmtId="180" fontId="56" fillId="33" borderId="20" xfId="0" applyNumberFormat="1" applyFont="1" applyFill="1" applyBorder="1" applyAlignment="1">
      <alignment/>
    </xf>
    <xf numFmtId="0" fontId="12" fillId="0" borderId="36" xfId="0" applyNumberFormat="1" applyFont="1" applyFill="1" applyBorder="1" applyAlignment="1">
      <alignment horizontal="left" wrapText="1"/>
    </xf>
    <xf numFmtId="0" fontId="12" fillId="0" borderId="34" xfId="0" applyNumberFormat="1" applyFont="1" applyFill="1" applyBorder="1" applyAlignment="1">
      <alignment wrapText="1"/>
    </xf>
    <xf numFmtId="0" fontId="6" fillId="0" borderId="34" xfId="0" applyNumberFormat="1" applyFont="1" applyFill="1" applyBorder="1" applyAlignment="1">
      <alignment wrapText="1"/>
    </xf>
    <xf numFmtId="0" fontId="6" fillId="0" borderId="36" xfId="0" applyNumberFormat="1" applyFont="1" applyFill="1" applyBorder="1" applyAlignment="1">
      <alignment wrapText="1"/>
    </xf>
    <xf numFmtId="0" fontId="6" fillId="0" borderId="34" xfId="0" applyNumberFormat="1" applyFont="1" applyFill="1" applyBorder="1" applyAlignment="1">
      <alignment vertical="center" wrapText="1"/>
    </xf>
    <xf numFmtId="49" fontId="6" fillId="0" borderId="34" xfId="0" applyNumberFormat="1" applyFont="1" applyFill="1" applyBorder="1" applyAlignment="1">
      <alignment vertical="center" wrapText="1"/>
    </xf>
    <xf numFmtId="49" fontId="12" fillId="0" borderId="34" xfId="0" applyNumberFormat="1" applyFont="1" applyFill="1" applyBorder="1" applyAlignment="1">
      <alignment wrapText="1"/>
    </xf>
    <xf numFmtId="49" fontId="6" fillId="0" borderId="34" xfId="0" applyNumberFormat="1" applyFont="1" applyFill="1" applyBorder="1" applyAlignment="1">
      <alignment wrapText="1"/>
    </xf>
    <xf numFmtId="49" fontId="12" fillId="0" borderId="34" xfId="0" applyNumberFormat="1" applyFont="1" applyFill="1" applyBorder="1" applyAlignment="1">
      <alignment vertical="center" wrapText="1"/>
    </xf>
    <xf numFmtId="0" fontId="15" fillId="0" borderId="20" xfId="0" applyNumberFormat="1" applyFont="1" applyBorder="1" applyAlignment="1">
      <alignment wrapText="1"/>
    </xf>
    <xf numFmtId="0" fontId="6" fillId="33" borderId="0" xfId="0" applyFont="1" applyFill="1" applyAlignment="1">
      <alignment/>
    </xf>
    <xf numFmtId="0" fontId="6" fillId="33" borderId="34" xfId="0" applyNumberFormat="1" applyFont="1" applyFill="1" applyBorder="1" applyAlignment="1">
      <alignment wrapText="1"/>
    </xf>
    <xf numFmtId="0" fontId="6" fillId="33" borderId="34" xfId="0" applyFont="1" applyFill="1" applyBorder="1" applyAlignment="1">
      <alignment wrapText="1"/>
    </xf>
    <xf numFmtId="49" fontId="6" fillId="33" borderId="19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wrapText="1"/>
    </xf>
    <xf numFmtId="49" fontId="6" fillId="33" borderId="19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180" fontId="57" fillId="33" borderId="20" xfId="0" applyNumberFormat="1" applyFont="1" applyFill="1" applyBorder="1" applyAlignment="1">
      <alignment horizontal="right"/>
    </xf>
    <xf numFmtId="0" fontId="14" fillId="0" borderId="35" xfId="0" applyNumberFormat="1" applyFont="1" applyBorder="1" applyAlignment="1">
      <alignment wrapText="1"/>
    </xf>
    <xf numFmtId="0" fontId="9" fillId="33" borderId="45" xfId="0" applyFont="1" applyFill="1" applyBorder="1" applyAlignment="1">
      <alignment horizontal="center" vertical="center" wrapText="1"/>
    </xf>
    <xf numFmtId="180" fontId="57" fillId="33" borderId="20" xfId="0" applyNumberFormat="1" applyFont="1" applyFill="1" applyBorder="1" applyAlignment="1">
      <alignment/>
    </xf>
    <xf numFmtId="49" fontId="6" fillId="0" borderId="46" xfId="0" applyNumberFormat="1" applyFont="1" applyFill="1" applyBorder="1" applyAlignment="1">
      <alignment horizontal="center"/>
    </xf>
    <xf numFmtId="180" fontId="13" fillId="33" borderId="46" xfId="0" applyNumberFormat="1" applyFont="1" applyFill="1" applyBorder="1" applyAlignment="1">
      <alignment/>
    </xf>
    <xf numFmtId="180" fontId="6" fillId="33" borderId="46" xfId="0" applyNumberFormat="1" applyFont="1" applyFill="1" applyBorder="1" applyAlignment="1">
      <alignment/>
    </xf>
    <xf numFmtId="49" fontId="6" fillId="0" borderId="26" xfId="0" applyNumberFormat="1" applyFont="1" applyFill="1" applyBorder="1" applyAlignment="1">
      <alignment horizontal="center"/>
    </xf>
    <xf numFmtId="49" fontId="12" fillId="0" borderId="42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0" fontId="19" fillId="0" borderId="20" xfId="0" applyNumberFormat="1" applyFont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49" fontId="12" fillId="0" borderId="26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180" fontId="6" fillId="33" borderId="20" xfId="0" applyNumberFormat="1" applyFont="1" applyFill="1" applyBorder="1" applyAlignment="1">
      <alignment horizontal="right"/>
    </xf>
    <xf numFmtId="180" fontId="56" fillId="33" borderId="20" xfId="0" applyNumberFormat="1" applyFont="1" applyFill="1" applyBorder="1" applyAlignment="1">
      <alignment horizontal="right"/>
    </xf>
    <xf numFmtId="180" fontId="59" fillId="33" borderId="20" xfId="0" applyNumberFormat="1" applyFont="1" applyFill="1" applyBorder="1" applyAlignment="1">
      <alignment horizontal="right"/>
    </xf>
    <xf numFmtId="180" fontId="12" fillId="33" borderId="20" xfId="0" applyNumberFormat="1" applyFont="1" applyFill="1" applyBorder="1" applyAlignment="1">
      <alignment/>
    </xf>
    <xf numFmtId="180" fontId="6" fillId="33" borderId="42" xfId="0" applyNumberFormat="1" applyFont="1" applyFill="1" applyBorder="1" applyAlignment="1">
      <alignment horizontal="right"/>
    </xf>
    <xf numFmtId="180" fontId="12" fillId="33" borderId="42" xfId="0" applyNumberFormat="1" applyFont="1" applyFill="1" applyBorder="1" applyAlignment="1">
      <alignment horizontal="right"/>
    </xf>
    <xf numFmtId="180" fontId="6" fillId="34" borderId="42" xfId="0" applyNumberFormat="1" applyFont="1" applyFill="1" applyBorder="1" applyAlignment="1">
      <alignment horizontal="right"/>
    </xf>
    <xf numFmtId="180" fontId="6" fillId="34" borderId="20" xfId="0" applyNumberFormat="1" applyFont="1" applyFill="1" applyBorder="1" applyAlignment="1">
      <alignment horizontal="right"/>
    </xf>
    <xf numFmtId="49" fontId="6" fillId="0" borderId="37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2" fillId="33" borderId="50" xfId="0" applyNumberFormat="1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49" fontId="12" fillId="33" borderId="37" xfId="0" applyNumberFormat="1" applyFont="1" applyFill="1" applyBorder="1" applyAlignment="1">
      <alignment horizontal="center" shrinkToFit="1"/>
    </xf>
    <xf numFmtId="49" fontId="12" fillId="33" borderId="19" xfId="0" applyNumberFormat="1" applyFont="1" applyFill="1" applyBorder="1" applyAlignment="1">
      <alignment horizontal="center" shrinkToFit="1"/>
    </xf>
    <xf numFmtId="49" fontId="12" fillId="0" borderId="37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9" fontId="6" fillId="0" borderId="20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zoomScaleSheetLayoutView="87" zoomScalePageLayoutView="0" workbookViewId="0" topLeftCell="A86">
      <selection activeCell="U98" sqref="U98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375" style="4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76"/>
      <c r="K1" s="176"/>
      <c r="L1" s="177"/>
      <c r="M1" s="177"/>
      <c r="N1" s="177"/>
      <c r="O1" s="177"/>
      <c r="P1" s="177"/>
      <c r="Q1" s="5"/>
    </row>
    <row r="2" spans="10:17" ht="12.75" hidden="1">
      <c r="J2" s="178"/>
      <c r="K2" s="178"/>
      <c r="L2" s="177"/>
      <c r="M2" s="177"/>
      <c r="N2" s="177"/>
      <c r="O2" s="177"/>
      <c r="P2" s="177"/>
      <c r="Q2" s="5"/>
    </row>
    <row r="3" spans="10:17" ht="12.75" hidden="1">
      <c r="J3" s="179"/>
      <c r="K3" s="179"/>
      <c r="L3" s="180"/>
      <c r="M3" s="180"/>
      <c r="N3" s="180"/>
      <c r="O3" s="180"/>
      <c r="P3" s="180"/>
      <c r="Q3" s="6"/>
    </row>
    <row r="4" spans="10:17" ht="15" hidden="1">
      <c r="J4" s="181"/>
      <c r="K4" s="181"/>
      <c r="L4" s="181"/>
      <c r="M4" s="181"/>
      <c r="N4" s="181"/>
      <c r="O4" s="181"/>
      <c r="P4" s="181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187" t="s">
        <v>79</v>
      </c>
      <c r="K5" s="188"/>
      <c r="L5" s="188"/>
      <c r="M5" s="188"/>
      <c r="N5" s="188"/>
      <c r="O5" s="188"/>
      <c r="P5" s="188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194" t="s">
        <v>156</v>
      </c>
      <c r="K6" s="194"/>
      <c r="L6" s="194"/>
      <c r="M6" s="194"/>
      <c r="N6" s="194"/>
      <c r="O6" s="194"/>
      <c r="P6" s="194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26.25" customHeight="1">
      <c r="A7" s="185" t="s">
        <v>123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6"/>
      <c r="R7" s="186"/>
      <c r="S7" s="186"/>
      <c r="T7" s="186"/>
      <c r="U7" s="186"/>
      <c r="V7" s="186"/>
      <c r="W7" s="186"/>
      <c r="X7" s="186"/>
      <c r="Y7" s="186"/>
      <c r="Z7" s="186"/>
    </row>
    <row r="8" spans="1:26" ht="24.75" customHeight="1" hidden="1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6"/>
      <c r="R8" s="186"/>
      <c r="S8" s="186"/>
      <c r="T8" s="186"/>
      <c r="U8" s="186"/>
      <c r="V8" s="186"/>
      <c r="W8" s="186"/>
      <c r="X8" s="186"/>
      <c r="Y8" s="186"/>
      <c r="Z8" s="186"/>
    </row>
    <row r="9" spans="1:26" ht="2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7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7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7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4.25" customHeight="1" thickBot="1">
      <c r="A12" s="18" t="s">
        <v>5</v>
      </c>
      <c r="B12" s="182" t="s">
        <v>32</v>
      </c>
      <c r="C12" s="183"/>
      <c r="D12" s="183"/>
      <c r="E12" s="183"/>
      <c r="F12" s="183"/>
      <c r="G12" s="183"/>
      <c r="H12" s="183"/>
      <c r="I12" s="184"/>
      <c r="J12" s="19" t="s">
        <v>33</v>
      </c>
      <c r="K12" s="20" t="s">
        <v>44</v>
      </c>
      <c r="L12" s="21" t="s">
        <v>45</v>
      </c>
      <c r="M12" s="22" t="s">
        <v>42</v>
      </c>
      <c r="N12" s="22" t="s">
        <v>42</v>
      </c>
      <c r="O12" s="23" t="s">
        <v>43</v>
      </c>
      <c r="P12" s="149" t="s">
        <v>52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4">
        <v>1</v>
      </c>
      <c r="B13" s="171">
        <v>2</v>
      </c>
      <c r="C13" s="172"/>
      <c r="D13" s="172"/>
      <c r="E13" s="172"/>
      <c r="F13" s="172"/>
      <c r="G13" s="172"/>
      <c r="H13" s="172"/>
      <c r="I13" s="173"/>
      <c r="J13" s="25">
        <v>3</v>
      </c>
      <c r="K13" s="26">
        <v>4</v>
      </c>
      <c r="L13" s="26">
        <v>5</v>
      </c>
      <c r="M13" s="26">
        <v>4</v>
      </c>
      <c r="N13" s="26"/>
      <c r="O13" s="26">
        <v>6</v>
      </c>
      <c r="P13" s="146">
        <v>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7">
        <v>1</v>
      </c>
      <c r="B14" s="28" t="s">
        <v>2</v>
      </c>
      <c r="C14" s="29" t="s">
        <v>0</v>
      </c>
      <c r="D14" s="30" t="s">
        <v>3</v>
      </c>
      <c r="E14" s="189" t="s">
        <v>4</v>
      </c>
      <c r="F14" s="190"/>
      <c r="G14" s="30" t="s">
        <v>3</v>
      </c>
      <c r="H14" s="30" t="s">
        <v>1</v>
      </c>
      <c r="I14" s="31" t="s">
        <v>2</v>
      </c>
      <c r="J14" s="129" t="s">
        <v>23</v>
      </c>
      <c r="K14" s="32" t="e">
        <f>SUM(K16,K19,K24,K28,K30,#REF!,K37,K39,K41,)</f>
        <v>#REF!</v>
      </c>
      <c r="L14" s="32" t="e">
        <f>SUM(L16,L19,L24,L28,L30,#REF!,L37,L39,L41,)</f>
        <v>#REF!</v>
      </c>
      <c r="M14" s="32" t="e">
        <f>SUM(M16,M19,M24,M28,M30,#REF!,M37,M39,M41,)</f>
        <v>#REF!</v>
      </c>
      <c r="N14" s="32" t="e">
        <f>SUM(N16,N19,N24,N28,N30,#REF!,N37,N39,N41,)</f>
        <v>#REF!</v>
      </c>
      <c r="O14" s="33" t="e">
        <f>SUM(O16,O19,O24,O28,O30,#REF!,O37,O39,O41,)</f>
        <v>#REF!</v>
      </c>
      <c r="P14" s="128">
        <f>SUM(P15+P17+P19+P24+P28+P30+P37+P39+P41)</f>
        <v>306762.3</v>
      </c>
      <c r="Q14" s="139"/>
      <c r="R14" s="35"/>
      <c r="S14" s="35"/>
      <c r="T14" s="35"/>
      <c r="U14" s="35"/>
      <c r="V14" s="35"/>
      <c r="W14" s="34"/>
      <c r="X14" s="34"/>
      <c r="Y14" s="11"/>
      <c r="Z14" s="11"/>
    </row>
    <row r="15" spans="1:26" ht="12" customHeight="1">
      <c r="A15" s="36">
        <v>2</v>
      </c>
      <c r="B15" s="37" t="s">
        <v>2</v>
      </c>
      <c r="C15" s="37" t="s">
        <v>0</v>
      </c>
      <c r="D15" s="38" t="s">
        <v>6</v>
      </c>
      <c r="E15" s="195" t="s">
        <v>4</v>
      </c>
      <c r="F15" s="196"/>
      <c r="G15" s="38" t="s">
        <v>3</v>
      </c>
      <c r="H15" s="38" t="s">
        <v>1</v>
      </c>
      <c r="I15" s="39" t="s">
        <v>2</v>
      </c>
      <c r="J15" s="130" t="s">
        <v>24</v>
      </c>
      <c r="K15" s="40">
        <f>K16</f>
        <v>21241.3</v>
      </c>
      <c r="L15" s="40">
        <f>L16</f>
        <v>15920.9</v>
      </c>
      <c r="M15" s="40">
        <f>M16</f>
        <v>0</v>
      </c>
      <c r="N15" s="40">
        <f>N16</f>
        <v>21240</v>
      </c>
      <c r="O15" s="41">
        <f>O16</f>
        <v>21870</v>
      </c>
      <c r="P15" s="128">
        <f>SUM(P16)</f>
        <v>36950</v>
      </c>
      <c r="Q15" s="42"/>
      <c r="R15" s="35"/>
      <c r="S15" s="35"/>
      <c r="T15" s="34"/>
      <c r="U15" s="42"/>
      <c r="V15" s="42"/>
      <c r="W15" s="42"/>
      <c r="X15" s="42"/>
      <c r="Y15" s="11"/>
      <c r="Z15" s="11"/>
    </row>
    <row r="16" spans="1:26" ht="12" customHeight="1">
      <c r="A16" s="43">
        <v>3</v>
      </c>
      <c r="B16" s="44" t="s">
        <v>2</v>
      </c>
      <c r="C16" s="45" t="s">
        <v>0</v>
      </c>
      <c r="D16" s="46" t="s">
        <v>6</v>
      </c>
      <c r="E16" s="174" t="s">
        <v>7</v>
      </c>
      <c r="F16" s="175"/>
      <c r="G16" s="46" t="s">
        <v>6</v>
      </c>
      <c r="H16" s="46" t="s">
        <v>1</v>
      </c>
      <c r="I16" s="47" t="s">
        <v>8</v>
      </c>
      <c r="J16" s="131" t="s">
        <v>25</v>
      </c>
      <c r="K16" s="48">
        <v>21241.3</v>
      </c>
      <c r="L16" s="48">
        <v>15920.9</v>
      </c>
      <c r="M16" s="11"/>
      <c r="N16" s="48">
        <v>21240</v>
      </c>
      <c r="O16" s="49">
        <v>21870</v>
      </c>
      <c r="P16" s="147">
        <v>36950</v>
      </c>
      <c r="Q16" s="42"/>
      <c r="R16" s="35"/>
      <c r="S16" s="35"/>
      <c r="T16" s="35"/>
      <c r="U16" s="35"/>
      <c r="V16" s="35"/>
      <c r="W16" s="35"/>
      <c r="X16" s="35"/>
      <c r="Y16" s="34"/>
      <c r="Z16" s="11"/>
    </row>
    <row r="17" spans="1:26" ht="30" customHeight="1">
      <c r="A17" s="36">
        <v>4</v>
      </c>
      <c r="B17" s="50" t="s">
        <v>2</v>
      </c>
      <c r="C17" s="37" t="s">
        <v>0</v>
      </c>
      <c r="D17" s="38" t="s">
        <v>46</v>
      </c>
      <c r="E17" s="195" t="s">
        <v>4</v>
      </c>
      <c r="F17" s="196"/>
      <c r="G17" s="38" t="s">
        <v>3</v>
      </c>
      <c r="H17" s="38" t="s">
        <v>1</v>
      </c>
      <c r="I17" s="39" t="s">
        <v>2</v>
      </c>
      <c r="J17" s="130" t="s">
        <v>50</v>
      </c>
      <c r="K17" s="51"/>
      <c r="L17" s="51"/>
      <c r="M17" s="52"/>
      <c r="N17" s="51"/>
      <c r="O17" s="53"/>
      <c r="P17" s="128">
        <f>SUM(P18)</f>
        <v>18600.8</v>
      </c>
      <c r="Q17" s="42"/>
      <c r="R17" s="11"/>
      <c r="S17" s="11"/>
      <c r="T17" s="54"/>
      <c r="U17" s="11"/>
      <c r="V17" s="11"/>
      <c r="W17" s="11"/>
      <c r="X17" s="11"/>
      <c r="Y17" s="11"/>
      <c r="Z17" s="11"/>
    </row>
    <row r="18" spans="1:26" ht="23.25" customHeight="1">
      <c r="A18" s="55">
        <v>5</v>
      </c>
      <c r="B18" s="44" t="s">
        <v>2</v>
      </c>
      <c r="C18" s="56" t="s">
        <v>0</v>
      </c>
      <c r="D18" s="57" t="s">
        <v>46</v>
      </c>
      <c r="E18" s="58" t="s">
        <v>10</v>
      </c>
      <c r="F18" s="56" t="s">
        <v>2</v>
      </c>
      <c r="G18" s="57" t="s">
        <v>6</v>
      </c>
      <c r="H18" s="57" t="s">
        <v>1</v>
      </c>
      <c r="I18" s="59" t="s">
        <v>8</v>
      </c>
      <c r="J18" s="132" t="s">
        <v>51</v>
      </c>
      <c r="K18" s="60"/>
      <c r="L18" s="60"/>
      <c r="M18" s="11"/>
      <c r="N18" s="60"/>
      <c r="O18" s="61"/>
      <c r="P18" s="150">
        <v>18600.8</v>
      </c>
      <c r="Q18" s="34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6">
        <v>6</v>
      </c>
      <c r="B19" s="37" t="s">
        <v>2</v>
      </c>
      <c r="C19" s="37" t="s">
        <v>0</v>
      </c>
      <c r="D19" s="38" t="s">
        <v>9</v>
      </c>
      <c r="E19" s="191" t="s">
        <v>4</v>
      </c>
      <c r="F19" s="192"/>
      <c r="G19" s="38" t="s">
        <v>3</v>
      </c>
      <c r="H19" s="38" t="s">
        <v>1</v>
      </c>
      <c r="I19" s="39" t="s">
        <v>2</v>
      </c>
      <c r="J19" s="130" t="s">
        <v>26</v>
      </c>
      <c r="K19" s="40">
        <f>SUM(K21:K22)</f>
        <v>762</v>
      </c>
      <c r="L19" s="40">
        <f>SUM(L21:L22)</f>
        <v>762.3</v>
      </c>
      <c r="M19" s="40">
        <f>SUM(M21:M22)</f>
        <v>0</v>
      </c>
      <c r="N19" s="40">
        <f>SUM(N21:N22)</f>
        <v>792</v>
      </c>
      <c r="O19" s="41">
        <f>SUM(O21:O22)</f>
        <v>815</v>
      </c>
      <c r="P19" s="128">
        <f>SUM(P20:P23)</f>
        <v>7160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31.5" customHeight="1">
      <c r="A20" s="36">
        <v>7</v>
      </c>
      <c r="B20" s="62" t="s">
        <v>2</v>
      </c>
      <c r="C20" s="45" t="s">
        <v>0</v>
      </c>
      <c r="D20" s="46" t="s">
        <v>9</v>
      </c>
      <c r="E20" s="174" t="s">
        <v>12</v>
      </c>
      <c r="F20" s="175" t="s">
        <v>2</v>
      </c>
      <c r="G20" s="46" t="s">
        <v>3</v>
      </c>
      <c r="H20" s="46" t="s">
        <v>1</v>
      </c>
      <c r="I20" s="47" t="s">
        <v>8</v>
      </c>
      <c r="J20" s="131" t="s">
        <v>53</v>
      </c>
      <c r="K20" s="40"/>
      <c r="L20" s="40"/>
      <c r="M20" s="63"/>
      <c r="N20" s="40"/>
      <c r="O20" s="41"/>
      <c r="P20" s="147">
        <v>6700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43">
        <v>8</v>
      </c>
      <c r="B21" s="44" t="s">
        <v>2</v>
      </c>
      <c r="C21" s="45" t="s">
        <v>0</v>
      </c>
      <c r="D21" s="46" t="s">
        <v>9</v>
      </c>
      <c r="E21" s="174" t="s">
        <v>81</v>
      </c>
      <c r="F21" s="175"/>
      <c r="G21" s="46" t="s">
        <v>10</v>
      </c>
      <c r="H21" s="46" t="s">
        <v>1</v>
      </c>
      <c r="I21" s="47" t="s">
        <v>8</v>
      </c>
      <c r="J21" s="131" t="s">
        <v>27</v>
      </c>
      <c r="K21" s="48">
        <v>750</v>
      </c>
      <c r="L21" s="48">
        <v>751</v>
      </c>
      <c r="M21" s="11"/>
      <c r="N21" s="48">
        <v>790</v>
      </c>
      <c r="O21" s="49">
        <v>810</v>
      </c>
      <c r="P21" s="147">
        <v>0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43">
        <v>9</v>
      </c>
      <c r="B22" s="45" t="s">
        <v>2</v>
      </c>
      <c r="C22" s="45" t="s">
        <v>0</v>
      </c>
      <c r="D22" s="46" t="s">
        <v>9</v>
      </c>
      <c r="E22" s="174" t="s">
        <v>82</v>
      </c>
      <c r="F22" s="175"/>
      <c r="G22" s="46" t="s">
        <v>6</v>
      </c>
      <c r="H22" s="46" t="s">
        <v>1</v>
      </c>
      <c r="I22" s="47" t="s">
        <v>8</v>
      </c>
      <c r="J22" s="131" t="s">
        <v>28</v>
      </c>
      <c r="K22" s="60">
        <v>12</v>
      </c>
      <c r="L22" s="60">
        <v>11.3</v>
      </c>
      <c r="M22" s="11"/>
      <c r="N22" s="48">
        <v>2</v>
      </c>
      <c r="O22" s="49">
        <v>5</v>
      </c>
      <c r="P22" s="147">
        <v>0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>
      <c r="A23" s="43">
        <v>10</v>
      </c>
      <c r="B23" s="62" t="s">
        <v>2</v>
      </c>
      <c r="C23" s="45" t="s">
        <v>0</v>
      </c>
      <c r="D23" s="46" t="s">
        <v>9</v>
      </c>
      <c r="E23" s="174" t="s">
        <v>92</v>
      </c>
      <c r="F23" s="193"/>
      <c r="G23" s="46" t="s">
        <v>10</v>
      </c>
      <c r="H23" s="46" t="s">
        <v>1</v>
      </c>
      <c r="I23" s="47" t="s">
        <v>8</v>
      </c>
      <c r="J23" s="131" t="s">
        <v>91</v>
      </c>
      <c r="K23" s="60"/>
      <c r="L23" s="60"/>
      <c r="M23" s="11"/>
      <c r="N23" s="48"/>
      <c r="O23" s="49"/>
      <c r="P23" s="147">
        <v>460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>
      <c r="A24" s="36">
        <v>11</v>
      </c>
      <c r="B24" s="64" t="s">
        <v>2</v>
      </c>
      <c r="C24" s="37" t="s">
        <v>0</v>
      </c>
      <c r="D24" s="38" t="s">
        <v>11</v>
      </c>
      <c r="E24" s="191" t="s">
        <v>4</v>
      </c>
      <c r="F24" s="192"/>
      <c r="G24" s="38" t="s">
        <v>3</v>
      </c>
      <c r="H24" s="38" t="s">
        <v>1</v>
      </c>
      <c r="I24" s="39" t="s">
        <v>2</v>
      </c>
      <c r="J24" s="130" t="s">
        <v>29</v>
      </c>
      <c r="K24" s="65">
        <f>SUM(K25:K26)</f>
        <v>1050</v>
      </c>
      <c r="L24" s="65">
        <f>SUM(L25:L26)</f>
        <v>820.4</v>
      </c>
      <c r="M24" s="65">
        <f>SUM(M25:M26)</f>
        <v>0</v>
      </c>
      <c r="N24" s="65">
        <f>SUM(N25:N26)</f>
        <v>980</v>
      </c>
      <c r="O24" s="66">
        <f>SUM(O25:O26)</f>
        <v>1000</v>
      </c>
      <c r="P24" s="162">
        <f>SUM(P25+P26+P27)</f>
        <v>3230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30" customHeight="1">
      <c r="A25" s="43">
        <v>12</v>
      </c>
      <c r="B25" s="45" t="s">
        <v>2</v>
      </c>
      <c r="C25" s="45" t="s">
        <v>0</v>
      </c>
      <c r="D25" s="46" t="s">
        <v>11</v>
      </c>
      <c r="E25" s="174" t="s">
        <v>87</v>
      </c>
      <c r="F25" s="175"/>
      <c r="G25" s="46" t="s">
        <v>13</v>
      </c>
      <c r="H25" s="46" t="s">
        <v>1</v>
      </c>
      <c r="I25" s="47" t="s">
        <v>8</v>
      </c>
      <c r="J25" s="133" t="s">
        <v>88</v>
      </c>
      <c r="K25" s="60">
        <v>300</v>
      </c>
      <c r="L25" s="60">
        <v>182.5</v>
      </c>
      <c r="M25" s="11"/>
      <c r="N25" s="48">
        <v>300</v>
      </c>
      <c r="O25" s="49">
        <v>300</v>
      </c>
      <c r="P25" s="147">
        <v>580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2" customFormat="1" ht="28.5" customHeight="1">
      <c r="A26" s="43">
        <v>13</v>
      </c>
      <c r="B26" s="62" t="s">
        <v>2</v>
      </c>
      <c r="C26" s="45" t="s">
        <v>0</v>
      </c>
      <c r="D26" s="46" t="s">
        <v>11</v>
      </c>
      <c r="E26" s="174" t="s">
        <v>83</v>
      </c>
      <c r="F26" s="175"/>
      <c r="G26" s="46" t="s">
        <v>13</v>
      </c>
      <c r="H26" s="46" t="s">
        <v>1</v>
      </c>
      <c r="I26" s="47" t="s">
        <v>8</v>
      </c>
      <c r="J26" s="134" t="s">
        <v>86</v>
      </c>
      <c r="K26" s="67">
        <v>750</v>
      </c>
      <c r="L26" s="67">
        <v>637.9</v>
      </c>
      <c r="M26" s="12"/>
      <c r="N26" s="48">
        <v>680</v>
      </c>
      <c r="O26" s="49">
        <v>700</v>
      </c>
      <c r="P26" s="161">
        <v>1500</v>
      </c>
      <c r="Q26" s="11"/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33.75" customHeight="1">
      <c r="A27" s="43">
        <v>14</v>
      </c>
      <c r="B27" s="44" t="s">
        <v>2</v>
      </c>
      <c r="C27" s="45" t="s">
        <v>0</v>
      </c>
      <c r="D27" s="46" t="s">
        <v>11</v>
      </c>
      <c r="E27" s="174" t="s">
        <v>84</v>
      </c>
      <c r="F27" s="193"/>
      <c r="G27" s="46" t="s">
        <v>13</v>
      </c>
      <c r="H27" s="46" t="s">
        <v>1</v>
      </c>
      <c r="I27" s="47" t="s">
        <v>8</v>
      </c>
      <c r="J27" s="134" t="s">
        <v>89</v>
      </c>
      <c r="K27" s="67"/>
      <c r="L27" s="67"/>
      <c r="M27" s="12"/>
      <c r="N27" s="48"/>
      <c r="O27" s="49"/>
      <c r="P27" s="161">
        <v>1150</v>
      </c>
      <c r="Q27" s="11"/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15" customHeight="1">
      <c r="A28" s="36">
        <v>15</v>
      </c>
      <c r="B28" s="37" t="s">
        <v>2</v>
      </c>
      <c r="C28" s="37" t="s">
        <v>0</v>
      </c>
      <c r="D28" s="38" t="s">
        <v>37</v>
      </c>
      <c r="E28" s="191" t="s">
        <v>4</v>
      </c>
      <c r="F28" s="192"/>
      <c r="G28" s="38" t="s">
        <v>3</v>
      </c>
      <c r="H28" s="38" t="s">
        <v>1</v>
      </c>
      <c r="I28" s="39" t="s">
        <v>2</v>
      </c>
      <c r="J28" s="135" t="s">
        <v>38</v>
      </c>
      <c r="K28" s="65">
        <v>25</v>
      </c>
      <c r="L28" s="65">
        <v>43.2</v>
      </c>
      <c r="M28" s="69"/>
      <c r="N28" s="70">
        <v>53</v>
      </c>
      <c r="O28" s="71">
        <v>40</v>
      </c>
      <c r="P28" s="162">
        <f>SUM(P29)</f>
        <v>750</v>
      </c>
      <c r="Q28" s="11"/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41.25" customHeight="1">
      <c r="A29" s="43">
        <v>16</v>
      </c>
      <c r="B29" s="37" t="s">
        <v>2</v>
      </c>
      <c r="C29" s="37" t="s">
        <v>0</v>
      </c>
      <c r="D29" s="38" t="s">
        <v>37</v>
      </c>
      <c r="E29" s="191" t="s">
        <v>82</v>
      </c>
      <c r="F29" s="192"/>
      <c r="G29" s="38" t="s">
        <v>6</v>
      </c>
      <c r="H29" s="38" t="s">
        <v>1</v>
      </c>
      <c r="I29" s="39" t="s">
        <v>8</v>
      </c>
      <c r="J29" s="143" t="s">
        <v>106</v>
      </c>
      <c r="K29" s="65"/>
      <c r="L29" s="65"/>
      <c r="M29" s="69"/>
      <c r="N29" s="70"/>
      <c r="O29" s="71"/>
      <c r="P29" s="147">
        <v>750</v>
      </c>
      <c r="Q29" s="11"/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25.5">
      <c r="A30" s="36">
        <v>17</v>
      </c>
      <c r="B30" s="37" t="s">
        <v>2</v>
      </c>
      <c r="C30" s="37" t="s">
        <v>0</v>
      </c>
      <c r="D30" s="38" t="s">
        <v>14</v>
      </c>
      <c r="E30" s="191" t="s">
        <v>4</v>
      </c>
      <c r="F30" s="192"/>
      <c r="G30" s="38" t="s">
        <v>3</v>
      </c>
      <c r="H30" s="38" t="s">
        <v>1</v>
      </c>
      <c r="I30" s="39" t="s">
        <v>2</v>
      </c>
      <c r="J30" s="135" t="s">
        <v>34</v>
      </c>
      <c r="K30" s="65">
        <f>SUM(K31:K31)</f>
        <v>445</v>
      </c>
      <c r="L30" s="65">
        <f>SUM(L31:L31)</f>
        <v>343.2</v>
      </c>
      <c r="M30" s="65">
        <f>SUM(M31:M31)</f>
        <v>0</v>
      </c>
      <c r="N30" s="65">
        <f>SUM(N31:N31)</f>
        <v>350</v>
      </c>
      <c r="O30" s="66">
        <f>SUM(O31:O31)</f>
        <v>350</v>
      </c>
      <c r="P30" s="162">
        <f>SUM(P31:P36)</f>
        <v>4022.9999999999995</v>
      </c>
      <c r="Q30" s="11"/>
      <c r="R30" s="11"/>
      <c r="S30" s="12"/>
      <c r="T30" s="12"/>
      <c r="U30" s="12"/>
      <c r="V30" s="12"/>
      <c r="W30" s="12"/>
      <c r="X30" s="12"/>
      <c r="Y30" s="12"/>
      <c r="Z30" s="12"/>
    </row>
    <row r="31" spans="1:26" s="2" customFormat="1" ht="63.75" customHeight="1">
      <c r="A31" s="43">
        <v>18</v>
      </c>
      <c r="B31" s="45" t="s">
        <v>2</v>
      </c>
      <c r="C31" s="45" t="s">
        <v>0</v>
      </c>
      <c r="D31" s="46" t="s">
        <v>14</v>
      </c>
      <c r="E31" s="174" t="s">
        <v>64</v>
      </c>
      <c r="F31" s="175"/>
      <c r="G31" s="46" t="s">
        <v>13</v>
      </c>
      <c r="H31" s="46" t="s">
        <v>65</v>
      </c>
      <c r="I31" s="47" t="s">
        <v>18</v>
      </c>
      <c r="J31" s="140" t="s">
        <v>105</v>
      </c>
      <c r="K31" s="67">
        <v>445</v>
      </c>
      <c r="L31" s="67">
        <v>343.2</v>
      </c>
      <c r="M31" s="72"/>
      <c r="N31" s="48">
        <v>350</v>
      </c>
      <c r="O31" s="49">
        <v>350</v>
      </c>
      <c r="P31" s="161">
        <v>1845.3</v>
      </c>
      <c r="Q31" s="11"/>
      <c r="R31" s="11"/>
      <c r="S31" s="73"/>
      <c r="T31" s="12"/>
      <c r="U31" s="12"/>
      <c r="V31" s="12"/>
      <c r="W31" s="12"/>
      <c r="X31" s="12"/>
      <c r="Y31" s="12"/>
      <c r="Z31" s="12"/>
    </row>
    <row r="32" spans="1:26" s="2" customFormat="1" ht="63" customHeight="1">
      <c r="A32" s="43">
        <v>19</v>
      </c>
      <c r="B32" s="45" t="s">
        <v>2</v>
      </c>
      <c r="C32" s="45" t="s">
        <v>0</v>
      </c>
      <c r="D32" s="46" t="s">
        <v>14</v>
      </c>
      <c r="E32" s="174" t="s">
        <v>66</v>
      </c>
      <c r="F32" s="193"/>
      <c r="G32" s="46" t="s">
        <v>13</v>
      </c>
      <c r="H32" s="46" t="s">
        <v>67</v>
      </c>
      <c r="I32" s="47" t="s">
        <v>18</v>
      </c>
      <c r="J32" s="140" t="s">
        <v>130</v>
      </c>
      <c r="K32" s="67"/>
      <c r="L32" s="67"/>
      <c r="M32" s="72"/>
      <c r="N32" s="48"/>
      <c r="O32" s="49"/>
      <c r="P32" s="161">
        <v>1227.6</v>
      </c>
      <c r="Q32" s="11"/>
      <c r="R32" s="11"/>
      <c r="S32" s="73"/>
      <c r="T32" s="12"/>
      <c r="U32" s="12"/>
      <c r="V32" s="12"/>
      <c r="W32" s="12"/>
      <c r="X32" s="12"/>
      <c r="Y32" s="12"/>
      <c r="Z32" s="12"/>
    </row>
    <row r="33" spans="1:26" s="2" customFormat="1" ht="66" customHeight="1">
      <c r="A33" s="43">
        <v>20</v>
      </c>
      <c r="B33" s="144" t="s">
        <v>2</v>
      </c>
      <c r="C33" s="144" t="s">
        <v>0</v>
      </c>
      <c r="D33" s="46" t="s">
        <v>14</v>
      </c>
      <c r="E33" s="174" t="s">
        <v>110</v>
      </c>
      <c r="F33" s="193"/>
      <c r="G33" s="46" t="s">
        <v>13</v>
      </c>
      <c r="H33" s="46" t="s">
        <v>1</v>
      </c>
      <c r="I33" s="47" t="s">
        <v>18</v>
      </c>
      <c r="J33" s="140" t="s">
        <v>111</v>
      </c>
      <c r="K33" s="67"/>
      <c r="L33" s="67"/>
      <c r="M33" s="72"/>
      <c r="N33" s="48"/>
      <c r="O33" s="49"/>
      <c r="P33" s="161">
        <v>0.2</v>
      </c>
      <c r="Q33" s="11"/>
      <c r="R33" s="11"/>
      <c r="S33" s="73"/>
      <c r="T33" s="12"/>
      <c r="U33" s="12"/>
      <c r="V33" s="12"/>
      <c r="W33" s="12"/>
      <c r="X33" s="12"/>
      <c r="Y33" s="12"/>
      <c r="Z33" s="12"/>
    </row>
    <row r="34" spans="1:26" s="2" customFormat="1" ht="102.75" customHeight="1">
      <c r="A34" s="43">
        <v>21</v>
      </c>
      <c r="B34" s="145" t="s">
        <v>2</v>
      </c>
      <c r="C34" s="145" t="s">
        <v>0</v>
      </c>
      <c r="D34" s="46" t="s">
        <v>14</v>
      </c>
      <c r="E34" s="174" t="s">
        <v>112</v>
      </c>
      <c r="F34" s="175"/>
      <c r="G34" s="46" t="s">
        <v>13</v>
      </c>
      <c r="H34" s="46" t="s">
        <v>1</v>
      </c>
      <c r="I34" s="47" t="s">
        <v>18</v>
      </c>
      <c r="J34" s="140" t="s">
        <v>113</v>
      </c>
      <c r="K34" s="67"/>
      <c r="L34" s="67"/>
      <c r="M34" s="72"/>
      <c r="N34" s="48"/>
      <c r="O34" s="49"/>
      <c r="P34" s="161">
        <v>1</v>
      </c>
      <c r="Q34" s="11"/>
      <c r="R34" s="11"/>
      <c r="S34" s="73"/>
      <c r="T34" s="12"/>
      <c r="U34" s="12"/>
      <c r="V34" s="12"/>
      <c r="W34" s="12"/>
      <c r="X34" s="12"/>
      <c r="Y34" s="12"/>
      <c r="Z34" s="12"/>
    </row>
    <row r="35" spans="1:26" s="2" customFormat="1" ht="75" customHeight="1">
      <c r="A35" s="43">
        <v>22</v>
      </c>
      <c r="B35" s="144" t="s">
        <v>2</v>
      </c>
      <c r="C35" s="144" t="s">
        <v>0</v>
      </c>
      <c r="D35" s="46" t="s">
        <v>14</v>
      </c>
      <c r="E35" s="174" t="s">
        <v>107</v>
      </c>
      <c r="F35" s="193"/>
      <c r="G35" s="46" t="s">
        <v>13</v>
      </c>
      <c r="H35" s="46" t="s">
        <v>68</v>
      </c>
      <c r="I35" s="47" t="s">
        <v>18</v>
      </c>
      <c r="J35" s="140" t="s">
        <v>131</v>
      </c>
      <c r="K35" s="67"/>
      <c r="L35" s="67"/>
      <c r="M35" s="72"/>
      <c r="N35" s="48"/>
      <c r="O35" s="49"/>
      <c r="P35" s="161">
        <v>929.8</v>
      </c>
      <c r="Q35" s="11"/>
      <c r="R35" s="11"/>
      <c r="S35" s="73"/>
      <c r="T35" s="12"/>
      <c r="U35" s="12"/>
      <c r="V35" s="12"/>
      <c r="W35" s="12"/>
      <c r="X35" s="12"/>
      <c r="Y35" s="12"/>
      <c r="Z35" s="12"/>
    </row>
    <row r="36" spans="1:26" s="2" customFormat="1" ht="67.5" customHeight="1">
      <c r="A36" s="43">
        <v>23</v>
      </c>
      <c r="B36" s="142" t="s">
        <v>2</v>
      </c>
      <c r="C36" s="142" t="s">
        <v>0</v>
      </c>
      <c r="D36" s="46" t="s">
        <v>14</v>
      </c>
      <c r="E36" s="174" t="s">
        <v>107</v>
      </c>
      <c r="F36" s="193"/>
      <c r="G36" s="46" t="s">
        <v>13</v>
      </c>
      <c r="H36" s="46" t="s">
        <v>114</v>
      </c>
      <c r="I36" s="47" t="s">
        <v>18</v>
      </c>
      <c r="J36" s="140" t="s">
        <v>115</v>
      </c>
      <c r="K36" s="67"/>
      <c r="L36" s="67"/>
      <c r="M36" s="72"/>
      <c r="N36" s="48"/>
      <c r="O36" s="49"/>
      <c r="P36" s="161">
        <v>19.1</v>
      </c>
      <c r="Q36" s="11"/>
      <c r="R36" s="11"/>
      <c r="S36" s="73"/>
      <c r="T36" s="12"/>
      <c r="U36" s="12"/>
      <c r="V36" s="12"/>
      <c r="W36" s="12"/>
      <c r="X36" s="12"/>
      <c r="Y36" s="12"/>
      <c r="Z36" s="12"/>
    </row>
    <row r="37" spans="1:26" s="2" customFormat="1" ht="12.75">
      <c r="A37" s="36">
        <v>24</v>
      </c>
      <c r="B37" s="37" t="s">
        <v>2</v>
      </c>
      <c r="C37" s="37" t="s">
        <v>0</v>
      </c>
      <c r="D37" s="38" t="s">
        <v>15</v>
      </c>
      <c r="E37" s="191" t="s">
        <v>4</v>
      </c>
      <c r="F37" s="192"/>
      <c r="G37" s="38" t="s">
        <v>3</v>
      </c>
      <c r="H37" s="38" t="s">
        <v>1</v>
      </c>
      <c r="I37" s="39" t="s">
        <v>2</v>
      </c>
      <c r="J37" s="137" t="s">
        <v>30</v>
      </c>
      <c r="K37" s="65">
        <v>35</v>
      </c>
      <c r="L37" s="65">
        <f>L38</f>
        <v>23.3</v>
      </c>
      <c r="M37" s="65">
        <f>M38</f>
        <v>0</v>
      </c>
      <c r="N37" s="65">
        <f>N38</f>
        <v>25</v>
      </c>
      <c r="O37" s="66">
        <f>O38</f>
        <v>35</v>
      </c>
      <c r="P37" s="109">
        <f>SUM(P38)</f>
        <v>0.5</v>
      </c>
      <c r="Q37" s="11"/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12.75">
      <c r="A38" s="43">
        <v>25</v>
      </c>
      <c r="B38" s="44" t="s">
        <v>2</v>
      </c>
      <c r="C38" s="45" t="s">
        <v>0</v>
      </c>
      <c r="D38" s="46" t="s">
        <v>15</v>
      </c>
      <c r="E38" s="174" t="s">
        <v>12</v>
      </c>
      <c r="F38" s="175"/>
      <c r="G38" s="46" t="s">
        <v>6</v>
      </c>
      <c r="H38" s="46" t="s">
        <v>1</v>
      </c>
      <c r="I38" s="47" t="s">
        <v>18</v>
      </c>
      <c r="J38" s="136" t="s">
        <v>31</v>
      </c>
      <c r="K38" s="74">
        <v>35</v>
      </c>
      <c r="L38" s="74">
        <v>23.3</v>
      </c>
      <c r="M38" s="75"/>
      <c r="N38" s="48">
        <v>25</v>
      </c>
      <c r="O38" s="49">
        <v>35</v>
      </c>
      <c r="P38" s="161">
        <v>0.5</v>
      </c>
      <c r="Q38" s="11"/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25.5">
      <c r="A39" s="36">
        <v>26</v>
      </c>
      <c r="B39" s="37" t="s">
        <v>2</v>
      </c>
      <c r="C39" s="37" t="s">
        <v>0</v>
      </c>
      <c r="D39" s="38" t="s">
        <v>16</v>
      </c>
      <c r="E39" s="191" t="s">
        <v>4</v>
      </c>
      <c r="F39" s="192"/>
      <c r="G39" s="38" t="s">
        <v>3</v>
      </c>
      <c r="H39" s="38" t="s">
        <v>1</v>
      </c>
      <c r="I39" s="39" t="s">
        <v>2</v>
      </c>
      <c r="J39" s="135" t="s">
        <v>96</v>
      </c>
      <c r="K39" s="65" t="e">
        <f>#REF!</f>
        <v>#REF!</v>
      </c>
      <c r="L39" s="65" t="e">
        <f>#REF!</f>
        <v>#REF!</v>
      </c>
      <c r="M39" s="65" t="e">
        <f>#REF!</f>
        <v>#REF!</v>
      </c>
      <c r="N39" s="65" t="e">
        <f>#REF!</f>
        <v>#REF!</v>
      </c>
      <c r="O39" s="66" t="e">
        <f>#REF!</f>
        <v>#REF!</v>
      </c>
      <c r="P39" s="109">
        <f>SUM(P40)</f>
        <v>0</v>
      </c>
      <c r="Q39" s="11"/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38.25">
      <c r="A40" s="43">
        <v>27</v>
      </c>
      <c r="B40" s="44" t="s">
        <v>2</v>
      </c>
      <c r="C40" s="45" t="s">
        <v>0</v>
      </c>
      <c r="D40" s="46" t="s">
        <v>16</v>
      </c>
      <c r="E40" s="174" t="s">
        <v>80</v>
      </c>
      <c r="F40" s="193"/>
      <c r="G40" s="46" t="s">
        <v>13</v>
      </c>
      <c r="H40" s="46" t="s">
        <v>68</v>
      </c>
      <c r="I40" s="47" t="s">
        <v>19</v>
      </c>
      <c r="J40" s="141" t="s">
        <v>132</v>
      </c>
      <c r="K40" s="67"/>
      <c r="L40" s="67"/>
      <c r="M40" s="75"/>
      <c r="N40" s="48"/>
      <c r="O40" s="49"/>
      <c r="P40" s="161">
        <v>0</v>
      </c>
      <c r="Q40" s="11"/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32.25" customHeight="1">
      <c r="A41" s="36">
        <v>28</v>
      </c>
      <c r="B41" s="37" t="s">
        <v>2</v>
      </c>
      <c r="C41" s="37" t="s">
        <v>0</v>
      </c>
      <c r="D41" s="38" t="s">
        <v>17</v>
      </c>
      <c r="E41" s="191" t="s">
        <v>4</v>
      </c>
      <c r="F41" s="192"/>
      <c r="G41" s="38" t="s">
        <v>3</v>
      </c>
      <c r="H41" s="38" t="s">
        <v>1</v>
      </c>
      <c r="I41" s="39" t="s">
        <v>2</v>
      </c>
      <c r="J41" s="135" t="s">
        <v>35</v>
      </c>
      <c r="K41" s="65">
        <f>SUM(K45:K46)</f>
        <v>10186</v>
      </c>
      <c r="L41" s="65">
        <f>SUM(L45:L46)</f>
        <v>48.2</v>
      </c>
      <c r="M41" s="65">
        <f>SUM(M45:M46)</f>
        <v>0</v>
      </c>
      <c r="N41" s="65">
        <f>SUM(N45:N46)</f>
        <v>58</v>
      </c>
      <c r="O41" s="66">
        <f>SUM(O45:O46)</f>
        <v>150</v>
      </c>
      <c r="P41" s="109">
        <f>SUM(P42+P43+P44+P45+P46)</f>
        <v>236048</v>
      </c>
      <c r="Q41" s="11"/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32.25" customHeight="1">
      <c r="A42" s="43">
        <v>29</v>
      </c>
      <c r="B42" s="45" t="s">
        <v>2</v>
      </c>
      <c r="C42" s="45" t="s">
        <v>0</v>
      </c>
      <c r="D42" s="46" t="s">
        <v>17</v>
      </c>
      <c r="E42" s="174" t="s">
        <v>72</v>
      </c>
      <c r="F42" s="193"/>
      <c r="G42" s="46" t="s">
        <v>13</v>
      </c>
      <c r="H42" s="46" t="s">
        <v>1</v>
      </c>
      <c r="I42" s="77" t="s">
        <v>73</v>
      </c>
      <c r="J42" s="133" t="s">
        <v>74</v>
      </c>
      <c r="K42" s="78"/>
      <c r="L42" s="78"/>
      <c r="M42" s="75"/>
      <c r="N42" s="79"/>
      <c r="O42" s="80"/>
      <c r="P42" s="161">
        <v>19.9</v>
      </c>
      <c r="Q42" s="11"/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79.5" customHeight="1">
      <c r="A43" s="43">
        <v>30</v>
      </c>
      <c r="B43" s="45" t="s">
        <v>2</v>
      </c>
      <c r="C43" s="45" t="s">
        <v>0</v>
      </c>
      <c r="D43" s="46" t="s">
        <v>17</v>
      </c>
      <c r="E43" s="174" t="s">
        <v>75</v>
      </c>
      <c r="F43" s="193"/>
      <c r="G43" s="46" t="s">
        <v>13</v>
      </c>
      <c r="H43" s="46" t="s">
        <v>65</v>
      </c>
      <c r="I43" s="77" t="s">
        <v>73</v>
      </c>
      <c r="J43" s="131" t="s">
        <v>76</v>
      </c>
      <c r="K43" s="78"/>
      <c r="L43" s="78"/>
      <c r="M43" s="75"/>
      <c r="N43" s="79"/>
      <c r="O43" s="80"/>
      <c r="P43" s="161">
        <f>2000.1+240-240+3420+135858.8+489.1</f>
        <v>141768</v>
      </c>
      <c r="Q43" s="11"/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69" customHeight="1">
      <c r="A44" s="43">
        <v>31</v>
      </c>
      <c r="B44" s="45" t="s">
        <v>2</v>
      </c>
      <c r="C44" s="45" t="s">
        <v>0</v>
      </c>
      <c r="D44" s="46" t="s">
        <v>17</v>
      </c>
      <c r="E44" s="200" t="s">
        <v>75</v>
      </c>
      <c r="F44" s="193"/>
      <c r="G44" s="46" t="s">
        <v>13</v>
      </c>
      <c r="H44" s="46" t="s">
        <v>1</v>
      </c>
      <c r="I44" s="77" t="s">
        <v>77</v>
      </c>
      <c r="J44" s="131" t="s">
        <v>78</v>
      </c>
      <c r="K44" s="78"/>
      <c r="L44" s="78"/>
      <c r="M44" s="75"/>
      <c r="N44" s="79"/>
      <c r="O44" s="80"/>
      <c r="P44" s="161">
        <v>500</v>
      </c>
      <c r="Q44" s="11"/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36.75" customHeight="1">
      <c r="A45" s="43">
        <v>32</v>
      </c>
      <c r="B45" s="45" t="s">
        <v>2</v>
      </c>
      <c r="C45" s="45" t="s">
        <v>0</v>
      </c>
      <c r="D45" s="46" t="s">
        <v>17</v>
      </c>
      <c r="E45" s="174" t="s">
        <v>69</v>
      </c>
      <c r="F45" s="175"/>
      <c r="G45" s="46" t="s">
        <v>13</v>
      </c>
      <c r="H45" s="46" t="s">
        <v>1</v>
      </c>
      <c r="I45" s="47" t="s">
        <v>36</v>
      </c>
      <c r="J45" s="131" t="s">
        <v>70</v>
      </c>
      <c r="K45" s="67">
        <v>10171</v>
      </c>
      <c r="L45" s="67">
        <v>0</v>
      </c>
      <c r="M45" s="75"/>
      <c r="N45" s="48">
        <v>0</v>
      </c>
      <c r="O45" s="49">
        <v>100</v>
      </c>
      <c r="P45" s="161">
        <v>81.6</v>
      </c>
      <c r="Q45" s="11"/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39" customHeight="1">
      <c r="A46" s="43">
        <v>33</v>
      </c>
      <c r="B46" s="45" t="s">
        <v>2</v>
      </c>
      <c r="C46" s="45" t="s">
        <v>0</v>
      </c>
      <c r="D46" s="46" t="s">
        <v>17</v>
      </c>
      <c r="E46" s="174" t="s">
        <v>71</v>
      </c>
      <c r="F46" s="175"/>
      <c r="G46" s="46" t="s">
        <v>13</v>
      </c>
      <c r="H46" s="46" t="s">
        <v>1</v>
      </c>
      <c r="I46" s="47" t="s">
        <v>36</v>
      </c>
      <c r="J46" s="131" t="s">
        <v>94</v>
      </c>
      <c r="K46" s="67">
        <v>15</v>
      </c>
      <c r="L46" s="67">
        <v>48.2</v>
      </c>
      <c r="M46" s="75"/>
      <c r="N46" s="48">
        <v>58</v>
      </c>
      <c r="O46" s="49">
        <v>50</v>
      </c>
      <c r="P46" s="161">
        <f>500+240-80-160+2280+90572.5+326</f>
        <v>93678.5</v>
      </c>
      <c r="Q46" s="11"/>
      <c r="R46" s="160"/>
      <c r="S46" s="12"/>
      <c r="T46" s="12"/>
      <c r="U46" s="12"/>
      <c r="V46" s="12"/>
      <c r="W46" s="12"/>
      <c r="X46" s="12"/>
      <c r="Y46" s="12"/>
      <c r="Z46" s="12"/>
    </row>
    <row r="47" spans="1:26" s="2" customFormat="1" ht="12.75">
      <c r="A47" s="36">
        <v>34</v>
      </c>
      <c r="B47" s="37" t="s">
        <v>2</v>
      </c>
      <c r="C47" s="38" t="s">
        <v>20</v>
      </c>
      <c r="D47" s="38" t="s">
        <v>3</v>
      </c>
      <c r="E47" s="191" t="s">
        <v>4</v>
      </c>
      <c r="F47" s="192"/>
      <c r="G47" s="38" t="s">
        <v>3</v>
      </c>
      <c r="H47" s="38" t="s">
        <v>1</v>
      </c>
      <c r="I47" s="81" t="s">
        <v>2</v>
      </c>
      <c r="J47" s="68" t="s">
        <v>39</v>
      </c>
      <c r="K47" s="82" t="e">
        <f aca="true" t="shared" si="0" ref="K47:P47">SUM(K48)</f>
        <v>#REF!</v>
      </c>
      <c r="L47" s="82" t="e">
        <f t="shared" si="0"/>
        <v>#REF!</v>
      </c>
      <c r="M47" s="82" t="e">
        <f t="shared" si="0"/>
        <v>#REF!</v>
      </c>
      <c r="N47" s="82" t="e">
        <f t="shared" si="0"/>
        <v>#REF!</v>
      </c>
      <c r="O47" s="83" t="e">
        <f t="shared" si="0"/>
        <v>#REF!</v>
      </c>
      <c r="P47" s="109">
        <f t="shared" si="0"/>
        <v>586809.09</v>
      </c>
      <c r="Q47" s="17"/>
      <c r="R47" s="11"/>
      <c r="S47" s="12"/>
      <c r="T47" s="12"/>
      <c r="U47" s="12"/>
      <c r="V47" s="12"/>
      <c r="W47" s="12"/>
      <c r="X47" s="12"/>
      <c r="Y47" s="12"/>
      <c r="Z47" s="12"/>
    </row>
    <row r="48" spans="1:26" s="2" customFormat="1" ht="25.5">
      <c r="A48" s="36">
        <v>35</v>
      </c>
      <c r="B48" s="84" t="s">
        <v>2</v>
      </c>
      <c r="C48" s="85" t="s">
        <v>20</v>
      </c>
      <c r="D48" s="85" t="s">
        <v>10</v>
      </c>
      <c r="E48" s="191" t="s">
        <v>4</v>
      </c>
      <c r="F48" s="192"/>
      <c r="G48" s="85" t="s">
        <v>3</v>
      </c>
      <c r="H48" s="85" t="s">
        <v>1</v>
      </c>
      <c r="I48" s="86" t="s">
        <v>2</v>
      </c>
      <c r="J48" s="87" t="s">
        <v>22</v>
      </c>
      <c r="K48" s="82" t="e">
        <f>K50+K51+K62+#REF!+#REF!</f>
        <v>#REF!</v>
      </c>
      <c r="L48" s="82" t="e">
        <f>L50+L51+L62+#REF!+#REF!+#REF!</f>
        <v>#REF!</v>
      </c>
      <c r="M48" s="82" t="e">
        <f>M50+M51+M62+#REF!+#REF!+#REF!</f>
        <v>#REF!</v>
      </c>
      <c r="N48" s="82" t="e">
        <f>N50+N51+N62+#REF!+#REF!</f>
        <v>#REF!</v>
      </c>
      <c r="O48" s="83" t="e">
        <f>O50+O51+O62+#REF!+#REF!</f>
        <v>#REF!</v>
      </c>
      <c r="P48" s="109">
        <f>SUM(P49+P50+P51+P62+P79)</f>
        <v>586809.09</v>
      </c>
      <c r="Q48" s="17"/>
      <c r="R48" s="11"/>
      <c r="S48" s="12"/>
      <c r="T48" s="12"/>
      <c r="U48" s="12"/>
      <c r="V48" s="12"/>
      <c r="W48" s="12"/>
      <c r="X48" s="12"/>
      <c r="Y48" s="12"/>
      <c r="Z48" s="12"/>
    </row>
    <row r="49" spans="1:26" s="2" customFormat="1" ht="37.5" customHeight="1">
      <c r="A49" s="36">
        <v>36</v>
      </c>
      <c r="B49" s="84" t="s">
        <v>2</v>
      </c>
      <c r="C49" s="85" t="s">
        <v>20</v>
      </c>
      <c r="D49" s="85" t="s">
        <v>10</v>
      </c>
      <c r="E49" s="191" t="s">
        <v>54</v>
      </c>
      <c r="F49" s="193"/>
      <c r="G49" s="85" t="s">
        <v>13</v>
      </c>
      <c r="H49" s="85" t="s">
        <v>1</v>
      </c>
      <c r="I49" s="86" t="s">
        <v>90</v>
      </c>
      <c r="J49" s="127" t="s">
        <v>108</v>
      </c>
      <c r="K49" s="88"/>
      <c r="L49" s="88"/>
      <c r="M49" s="89"/>
      <c r="N49" s="88"/>
      <c r="O49" s="83"/>
      <c r="P49" s="109">
        <v>24746</v>
      </c>
      <c r="Q49" s="11"/>
      <c r="R49" s="11"/>
      <c r="S49" s="12"/>
      <c r="T49" s="12"/>
      <c r="U49" s="12"/>
      <c r="V49" s="12"/>
      <c r="W49" s="12"/>
      <c r="X49" s="12"/>
      <c r="Y49" s="12"/>
      <c r="Z49" s="12"/>
    </row>
    <row r="50" spans="1:26" s="8" customFormat="1" ht="33.75" customHeight="1">
      <c r="A50" s="36">
        <v>37</v>
      </c>
      <c r="B50" s="37" t="s">
        <v>2</v>
      </c>
      <c r="C50" s="38" t="s">
        <v>20</v>
      </c>
      <c r="D50" s="38" t="s">
        <v>10</v>
      </c>
      <c r="E50" s="191" t="s">
        <v>93</v>
      </c>
      <c r="F50" s="192"/>
      <c r="G50" s="38" t="s">
        <v>13</v>
      </c>
      <c r="H50" s="38" t="s">
        <v>1</v>
      </c>
      <c r="I50" s="81" t="s">
        <v>90</v>
      </c>
      <c r="J50" s="127" t="s">
        <v>95</v>
      </c>
      <c r="K50" s="90">
        <f>66999+285</f>
        <v>67284</v>
      </c>
      <c r="L50" s="90">
        <v>56071</v>
      </c>
      <c r="M50" s="91"/>
      <c r="N50" s="90">
        <f>66999+285</f>
        <v>67284</v>
      </c>
      <c r="O50" s="71">
        <v>85626</v>
      </c>
      <c r="P50" s="109">
        <v>155890</v>
      </c>
      <c r="Q50" s="92"/>
      <c r="R50" s="92"/>
      <c r="S50" s="69"/>
      <c r="T50" s="69"/>
      <c r="U50" s="69"/>
      <c r="V50" s="69"/>
      <c r="W50" s="69"/>
      <c r="X50" s="69"/>
      <c r="Y50" s="69"/>
      <c r="Z50" s="69"/>
    </row>
    <row r="51" spans="1:26" s="9" customFormat="1" ht="25.5">
      <c r="A51" s="93">
        <v>38</v>
      </c>
      <c r="B51" s="37" t="s">
        <v>2</v>
      </c>
      <c r="C51" s="38" t="s">
        <v>20</v>
      </c>
      <c r="D51" s="38" t="s">
        <v>10</v>
      </c>
      <c r="E51" s="191" t="s">
        <v>55</v>
      </c>
      <c r="F51" s="192"/>
      <c r="G51" s="38" t="s">
        <v>3</v>
      </c>
      <c r="H51" s="38" t="s">
        <v>1</v>
      </c>
      <c r="I51" s="81" t="s">
        <v>90</v>
      </c>
      <c r="J51" s="94" t="s">
        <v>47</v>
      </c>
      <c r="K51" s="65">
        <f>SUM(K56:K56)</f>
        <v>1413</v>
      </c>
      <c r="L51" s="65">
        <v>29044.7</v>
      </c>
      <c r="M51" s="65">
        <v>29044.7</v>
      </c>
      <c r="N51" s="65">
        <f>SUM(N56:N56)</f>
        <v>1413</v>
      </c>
      <c r="O51" s="66">
        <f>O56</f>
        <v>1383</v>
      </c>
      <c r="P51" s="109">
        <f>SUM(P53:P56)</f>
        <v>35945.2</v>
      </c>
      <c r="Q51" s="92"/>
      <c r="R51" s="92"/>
      <c r="S51" s="69"/>
      <c r="T51" s="69"/>
      <c r="U51" s="69"/>
      <c r="V51" s="69"/>
      <c r="W51" s="69"/>
      <c r="X51" s="69"/>
      <c r="Y51" s="69"/>
      <c r="Z51" s="69"/>
    </row>
    <row r="52" spans="1:26" ht="12.75">
      <c r="A52" s="95">
        <v>39</v>
      </c>
      <c r="B52" s="96"/>
      <c r="C52" s="97"/>
      <c r="D52" s="97"/>
      <c r="E52" s="98"/>
      <c r="F52" s="96"/>
      <c r="G52" s="97"/>
      <c r="H52" s="97"/>
      <c r="I52" s="99"/>
      <c r="J52" s="100" t="s">
        <v>21</v>
      </c>
      <c r="K52" s="48"/>
      <c r="L52" s="48"/>
      <c r="M52" s="17"/>
      <c r="N52" s="48"/>
      <c r="O52" s="49"/>
      <c r="P52" s="163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38.25">
      <c r="A53" s="95">
        <v>40</v>
      </c>
      <c r="B53" s="96" t="s">
        <v>2</v>
      </c>
      <c r="C53" s="97" t="s">
        <v>20</v>
      </c>
      <c r="D53" s="97" t="s">
        <v>10</v>
      </c>
      <c r="E53" s="169" t="s">
        <v>127</v>
      </c>
      <c r="F53" s="199"/>
      <c r="G53" s="97" t="s">
        <v>13</v>
      </c>
      <c r="H53" s="97" t="s">
        <v>1</v>
      </c>
      <c r="I53" s="99" t="s">
        <v>90</v>
      </c>
      <c r="J53" s="100" t="s">
        <v>128</v>
      </c>
      <c r="K53" s="60"/>
      <c r="L53" s="60"/>
      <c r="M53" s="17"/>
      <c r="N53" s="60"/>
      <c r="O53" s="61"/>
      <c r="P53" s="161">
        <v>11591.5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25.5">
      <c r="A54" s="95">
        <v>41</v>
      </c>
      <c r="B54" s="96" t="s">
        <v>2</v>
      </c>
      <c r="C54" s="97" t="s">
        <v>20</v>
      </c>
      <c r="D54" s="97" t="s">
        <v>10</v>
      </c>
      <c r="E54" s="169" t="s">
        <v>133</v>
      </c>
      <c r="F54" s="199"/>
      <c r="G54" s="97" t="s">
        <v>13</v>
      </c>
      <c r="H54" s="97" t="s">
        <v>1</v>
      </c>
      <c r="I54" s="99" t="s">
        <v>90</v>
      </c>
      <c r="J54" s="100" t="s">
        <v>134</v>
      </c>
      <c r="K54" s="60"/>
      <c r="L54" s="60"/>
      <c r="M54" s="17"/>
      <c r="N54" s="60"/>
      <c r="O54" s="61"/>
      <c r="P54" s="161">
        <v>1033.8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27" customHeight="1">
      <c r="A55" s="95">
        <v>42</v>
      </c>
      <c r="B55" s="96" t="s">
        <v>2</v>
      </c>
      <c r="C55" s="97" t="s">
        <v>20</v>
      </c>
      <c r="D55" s="97" t="s">
        <v>10</v>
      </c>
      <c r="E55" s="169" t="s">
        <v>158</v>
      </c>
      <c r="F55" s="199"/>
      <c r="G55" s="97" t="s">
        <v>13</v>
      </c>
      <c r="H55" s="97" t="s">
        <v>1</v>
      </c>
      <c r="I55" s="99" t="s">
        <v>90</v>
      </c>
      <c r="J55" s="100" t="s">
        <v>159</v>
      </c>
      <c r="K55" s="60"/>
      <c r="L55" s="60"/>
      <c r="M55" s="17"/>
      <c r="N55" s="60"/>
      <c r="O55" s="61"/>
      <c r="P55" s="168">
        <v>174.8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s="2" customFormat="1" ht="27" customHeight="1">
      <c r="A56" s="93">
        <v>43</v>
      </c>
      <c r="B56" s="37" t="s">
        <v>2</v>
      </c>
      <c r="C56" s="38" t="s">
        <v>20</v>
      </c>
      <c r="D56" s="38" t="s">
        <v>10</v>
      </c>
      <c r="E56" s="191" t="s">
        <v>56</v>
      </c>
      <c r="F56" s="192"/>
      <c r="G56" s="38" t="s">
        <v>13</v>
      </c>
      <c r="H56" s="38" t="s">
        <v>1</v>
      </c>
      <c r="I56" s="81" t="s">
        <v>90</v>
      </c>
      <c r="J56" s="101" t="s">
        <v>49</v>
      </c>
      <c r="K56" s="40">
        <f>SUM(K57:K58)</f>
        <v>1413</v>
      </c>
      <c r="L56" s="40">
        <f>SUM(L57:L58)</f>
        <v>1413</v>
      </c>
      <c r="M56" s="40">
        <f>SUM(M57:M58)</f>
        <v>0</v>
      </c>
      <c r="N56" s="40">
        <f>SUM(N57:N58)</f>
        <v>1413</v>
      </c>
      <c r="O56" s="41">
        <f>SUM(O57:O58)</f>
        <v>1383</v>
      </c>
      <c r="P56" s="164">
        <f>SUM(P57:P61)</f>
        <v>23145.100000000002</v>
      </c>
      <c r="Q56" s="11"/>
      <c r="R56" s="11"/>
      <c r="S56" s="12"/>
      <c r="T56" s="12"/>
      <c r="U56" s="12"/>
      <c r="V56" s="12"/>
      <c r="W56" s="12"/>
      <c r="X56" s="12"/>
      <c r="Y56" s="12"/>
      <c r="Z56" s="12"/>
    </row>
    <row r="57" spans="1:26" ht="25.5">
      <c r="A57" s="95">
        <v>44</v>
      </c>
      <c r="B57" s="96" t="s">
        <v>2</v>
      </c>
      <c r="C57" s="97" t="s">
        <v>20</v>
      </c>
      <c r="D57" s="97" t="s">
        <v>10</v>
      </c>
      <c r="E57" s="169" t="s">
        <v>56</v>
      </c>
      <c r="F57" s="199"/>
      <c r="G57" s="97" t="s">
        <v>13</v>
      </c>
      <c r="H57" s="97" t="s">
        <v>1</v>
      </c>
      <c r="I57" s="99" t="s">
        <v>90</v>
      </c>
      <c r="J57" s="103" t="s">
        <v>97</v>
      </c>
      <c r="K57" s="102"/>
      <c r="L57" s="102"/>
      <c r="M57" s="17"/>
      <c r="N57" s="48"/>
      <c r="O57" s="49"/>
      <c r="P57" s="161">
        <v>3564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51" customHeight="1">
      <c r="A58" s="95">
        <v>45</v>
      </c>
      <c r="B58" s="96" t="s">
        <v>2</v>
      </c>
      <c r="C58" s="97" t="s">
        <v>20</v>
      </c>
      <c r="D58" s="97" t="s">
        <v>10</v>
      </c>
      <c r="E58" s="169" t="s">
        <v>56</v>
      </c>
      <c r="F58" s="199"/>
      <c r="G58" s="97" t="s">
        <v>13</v>
      </c>
      <c r="H58" s="97" t="s">
        <v>1</v>
      </c>
      <c r="I58" s="99" t="s">
        <v>90</v>
      </c>
      <c r="J58" s="104" t="s">
        <v>98</v>
      </c>
      <c r="K58" s="48">
        <v>1413</v>
      </c>
      <c r="L58" s="48">
        <v>1413</v>
      </c>
      <c r="M58" s="17"/>
      <c r="N58" s="48">
        <v>1413</v>
      </c>
      <c r="O58" s="49">
        <v>1383</v>
      </c>
      <c r="P58" s="161">
        <v>1720.3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7" customHeight="1">
      <c r="A59" s="95">
        <v>46</v>
      </c>
      <c r="B59" s="96" t="s">
        <v>2</v>
      </c>
      <c r="C59" s="97" t="s">
        <v>20</v>
      </c>
      <c r="D59" s="97" t="s">
        <v>10</v>
      </c>
      <c r="E59" s="169" t="s">
        <v>56</v>
      </c>
      <c r="F59" s="199"/>
      <c r="G59" s="97" t="s">
        <v>13</v>
      </c>
      <c r="H59" s="97" t="s">
        <v>1</v>
      </c>
      <c r="I59" s="99" t="s">
        <v>90</v>
      </c>
      <c r="J59" s="148" t="s">
        <v>125</v>
      </c>
      <c r="K59" s="48"/>
      <c r="L59" s="48"/>
      <c r="M59" s="17"/>
      <c r="N59" s="48"/>
      <c r="O59" s="49"/>
      <c r="P59" s="161">
        <v>17688.4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51" customHeight="1">
      <c r="A60" s="95">
        <v>47</v>
      </c>
      <c r="B60" s="96" t="s">
        <v>2</v>
      </c>
      <c r="C60" s="97" t="s">
        <v>20</v>
      </c>
      <c r="D60" s="97" t="s">
        <v>10</v>
      </c>
      <c r="E60" s="169" t="s">
        <v>56</v>
      </c>
      <c r="F60" s="199"/>
      <c r="G60" s="97" t="s">
        <v>13</v>
      </c>
      <c r="H60" s="97" t="s">
        <v>1</v>
      </c>
      <c r="I60" s="99" t="s">
        <v>90</v>
      </c>
      <c r="J60" s="148" t="s">
        <v>126</v>
      </c>
      <c r="K60" s="48"/>
      <c r="L60" s="48"/>
      <c r="M60" s="17"/>
      <c r="N60" s="48"/>
      <c r="O60" s="49"/>
      <c r="P60" s="161">
        <v>50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51" customHeight="1">
      <c r="A61" s="95">
        <v>48</v>
      </c>
      <c r="B61" s="96" t="s">
        <v>2</v>
      </c>
      <c r="C61" s="97" t="s">
        <v>20</v>
      </c>
      <c r="D61" s="97" t="s">
        <v>10</v>
      </c>
      <c r="E61" s="169" t="s">
        <v>56</v>
      </c>
      <c r="F61" s="199"/>
      <c r="G61" s="97" t="s">
        <v>13</v>
      </c>
      <c r="H61" s="97" t="s">
        <v>1</v>
      </c>
      <c r="I61" s="99" t="s">
        <v>90</v>
      </c>
      <c r="J61" s="148" t="s">
        <v>121</v>
      </c>
      <c r="K61" s="48"/>
      <c r="L61" s="48"/>
      <c r="M61" s="17"/>
      <c r="N61" s="48"/>
      <c r="O61" s="49"/>
      <c r="P61" s="161">
        <v>122.4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8" customHeight="1">
      <c r="A62" s="93">
        <v>49</v>
      </c>
      <c r="B62" s="105" t="s">
        <v>2</v>
      </c>
      <c r="C62" s="106" t="s">
        <v>20</v>
      </c>
      <c r="D62" s="106" t="s">
        <v>10</v>
      </c>
      <c r="E62" s="197" t="s">
        <v>57</v>
      </c>
      <c r="F62" s="198"/>
      <c r="G62" s="106" t="s">
        <v>3</v>
      </c>
      <c r="H62" s="106" t="s">
        <v>1</v>
      </c>
      <c r="I62" s="107" t="s">
        <v>90</v>
      </c>
      <c r="J62" s="108" t="s">
        <v>58</v>
      </c>
      <c r="K62" s="65">
        <f>SUM(K63:K65,K68,K76)</f>
        <v>55403</v>
      </c>
      <c r="L62" s="65">
        <f>SUM(L63:L65,L68,L76)</f>
        <v>47144</v>
      </c>
      <c r="M62" s="65">
        <f>SUM(M63:M65,M68,M76)</f>
        <v>0</v>
      </c>
      <c r="N62" s="65">
        <f>SUM(N63:N65,N68,N76)</f>
        <v>55382</v>
      </c>
      <c r="O62" s="66">
        <f>SUM(O63:O65,O68,O76)</f>
        <v>57521.9</v>
      </c>
      <c r="P62" s="109">
        <f>SUM(P63+P64+P65+P66+P67+P68+P76)</f>
        <v>118139.00000000001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53.25" customHeight="1">
      <c r="A63" s="43">
        <v>50</v>
      </c>
      <c r="B63" s="96" t="s">
        <v>2</v>
      </c>
      <c r="C63" s="97" t="s">
        <v>20</v>
      </c>
      <c r="D63" s="97" t="s">
        <v>10</v>
      </c>
      <c r="E63" s="169" t="s">
        <v>61</v>
      </c>
      <c r="F63" s="170"/>
      <c r="G63" s="97" t="s">
        <v>13</v>
      </c>
      <c r="H63" s="97" t="s">
        <v>1</v>
      </c>
      <c r="I63" s="99" t="s">
        <v>90</v>
      </c>
      <c r="J63" s="104" t="s">
        <v>116</v>
      </c>
      <c r="K63" s="48">
        <v>6565</v>
      </c>
      <c r="L63" s="48">
        <v>5152</v>
      </c>
      <c r="M63" s="11"/>
      <c r="N63" s="48">
        <v>6565</v>
      </c>
      <c r="O63" s="49">
        <v>7234</v>
      </c>
      <c r="P63" s="161">
        <v>2382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32.25" customHeight="1">
      <c r="A64" s="95">
        <v>51</v>
      </c>
      <c r="B64" s="96" t="s">
        <v>2</v>
      </c>
      <c r="C64" s="97" t="s">
        <v>20</v>
      </c>
      <c r="D64" s="97" t="s">
        <v>10</v>
      </c>
      <c r="E64" s="169" t="s">
        <v>60</v>
      </c>
      <c r="F64" s="170"/>
      <c r="G64" s="97" t="s">
        <v>13</v>
      </c>
      <c r="H64" s="97" t="s">
        <v>1</v>
      </c>
      <c r="I64" s="99" t="s">
        <v>90</v>
      </c>
      <c r="J64" s="104" t="s">
        <v>118</v>
      </c>
      <c r="K64" s="48">
        <v>433.9</v>
      </c>
      <c r="L64" s="48">
        <v>433.9</v>
      </c>
      <c r="M64" s="11"/>
      <c r="N64" s="48">
        <v>433.9</v>
      </c>
      <c r="O64" s="49">
        <v>286.4</v>
      </c>
      <c r="P64" s="161">
        <v>336.4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51.75" customHeight="1">
      <c r="A65" s="95">
        <v>52</v>
      </c>
      <c r="B65" s="96" t="s">
        <v>2</v>
      </c>
      <c r="C65" s="97" t="s">
        <v>20</v>
      </c>
      <c r="D65" s="97" t="s">
        <v>10</v>
      </c>
      <c r="E65" s="169" t="s">
        <v>85</v>
      </c>
      <c r="F65" s="193"/>
      <c r="G65" s="97" t="s">
        <v>13</v>
      </c>
      <c r="H65" s="97" t="s">
        <v>1</v>
      </c>
      <c r="I65" s="99" t="s">
        <v>90</v>
      </c>
      <c r="J65" s="104" t="s">
        <v>117</v>
      </c>
      <c r="K65" s="111"/>
      <c r="L65" s="111"/>
      <c r="M65" s="11"/>
      <c r="N65" s="111"/>
      <c r="O65" s="112"/>
      <c r="P65" s="161">
        <v>0.7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54" customHeight="1" thickBot="1">
      <c r="A66" s="95">
        <v>53</v>
      </c>
      <c r="B66" s="96" t="s">
        <v>2</v>
      </c>
      <c r="C66" s="97" t="s">
        <v>20</v>
      </c>
      <c r="D66" s="97" t="s">
        <v>10</v>
      </c>
      <c r="E66" s="169" t="s">
        <v>59</v>
      </c>
      <c r="F66" s="170"/>
      <c r="G66" s="97" t="s">
        <v>13</v>
      </c>
      <c r="H66" s="97" t="s">
        <v>1</v>
      </c>
      <c r="I66" s="99" t="s">
        <v>90</v>
      </c>
      <c r="J66" s="110" t="s">
        <v>120</v>
      </c>
      <c r="K66" s="60">
        <v>5814</v>
      </c>
      <c r="L66" s="60">
        <v>4700</v>
      </c>
      <c r="M66" s="11"/>
      <c r="N66" s="48">
        <v>5814</v>
      </c>
      <c r="O66" s="49">
        <v>6881.9</v>
      </c>
      <c r="P66" s="161">
        <f>2765.7+70</f>
        <v>2835.7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78.75" customHeight="1">
      <c r="A67" s="95">
        <v>54</v>
      </c>
      <c r="B67" s="96" t="s">
        <v>2</v>
      </c>
      <c r="C67" s="97" t="s">
        <v>20</v>
      </c>
      <c r="D67" s="97" t="s">
        <v>10</v>
      </c>
      <c r="E67" s="169" t="s">
        <v>109</v>
      </c>
      <c r="F67" s="170"/>
      <c r="G67" s="97" t="s">
        <v>13</v>
      </c>
      <c r="H67" s="97" t="s">
        <v>1</v>
      </c>
      <c r="I67" s="99" t="s">
        <v>90</v>
      </c>
      <c r="J67" s="138" t="s">
        <v>124</v>
      </c>
      <c r="K67" s="111"/>
      <c r="L67" s="111"/>
      <c r="M67" s="11"/>
      <c r="N67" s="111"/>
      <c r="O67" s="112"/>
      <c r="P67" s="161">
        <v>9.9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4.75" customHeight="1">
      <c r="A68" s="93">
        <v>55</v>
      </c>
      <c r="B68" s="105" t="s">
        <v>2</v>
      </c>
      <c r="C68" s="106" t="s">
        <v>20</v>
      </c>
      <c r="D68" s="106" t="s">
        <v>10</v>
      </c>
      <c r="E68" s="197" t="s">
        <v>62</v>
      </c>
      <c r="F68" s="198"/>
      <c r="G68" s="106" t="s">
        <v>13</v>
      </c>
      <c r="H68" s="106" t="s">
        <v>1</v>
      </c>
      <c r="I68" s="107" t="s">
        <v>90</v>
      </c>
      <c r="J68" s="113" t="s">
        <v>41</v>
      </c>
      <c r="K68" s="114">
        <f>SUM(K69:K73)</f>
        <v>100.1</v>
      </c>
      <c r="L68" s="114">
        <f>SUM(L69:L73)</f>
        <v>79.1</v>
      </c>
      <c r="M68" s="114">
        <f>SUM(M69:M73)</f>
        <v>0</v>
      </c>
      <c r="N68" s="114">
        <f>SUM(N69:N73)</f>
        <v>79.1</v>
      </c>
      <c r="O68" s="115">
        <f>SUM(O69:O73)</f>
        <v>83.5</v>
      </c>
      <c r="P68" s="164">
        <f>SUM(P69:P75)</f>
        <v>24905.600000000002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54" customHeight="1">
      <c r="A69" s="95">
        <v>56</v>
      </c>
      <c r="B69" s="96" t="s">
        <v>2</v>
      </c>
      <c r="C69" s="97" t="s">
        <v>20</v>
      </c>
      <c r="D69" s="97" t="s">
        <v>10</v>
      </c>
      <c r="E69" s="169" t="s">
        <v>62</v>
      </c>
      <c r="F69" s="199"/>
      <c r="G69" s="97" t="s">
        <v>13</v>
      </c>
      <c r="H69" s="97" t="s">
        <v>1</v>
      </c>
      <c r="I69" s="99" t="s">
        <v>90</v>
      </c>
      <c r="J69" s="76" t="s">
        <v>99</v>
      </c>
      <c r="K69" s="48">
        <v>21</v>
      </c>
      <c r="L69" s="48"/>
      <c r="M69" s="11"/>
      <c r="N69" s="48"/>
      <c r="O69" s="49"/>
      <c r="P69" s="161">
        <f>769-769</f>
        <v>0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49.5" customHeight="1">
      <c r="A70" s="95">
        <v>57</v>
      </c>
      <c r="B70" s="96" t="s">
        <v>2</v>
      </c>
      <c r="C70" s="97" t="s">
        <v>20</v>
      </c>
      <c r="D70" s="97" t="s">
        <v>10</v>
      </c>
      <c r="E70" s="169" t="s">
        <v>62</v>
      </c>
      <c r="F70" s="199"/>
      <c r="G70" s="97" t="s">
        <v>13</v>
      </c>
      <c r="H70" s="97" t="s">
        <v>1</v>
      </c>
      <c r="I70" s="99" t="s">
        <v>90</v>
      </c>
      <c r="J70" s="76" t="s">
        <v>119</v>
      </c>
      <c r="K70" s="48"/>
      <c r="L70" s="48"/>
      <c r="M70" s="11"/>
      <c r="N70" s="48"/>
      <c r="O70" s="49"/>
      <c r="P70" s="161">
        <f>21726.3+602.7+2127.5</f>
        <v>24456.5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51">
      <c r="A71" s="95">
        <v>58</v>
      </c>
      <c r="B71" s="96" t="s">
        <v>2</v>
      </c>
      <c r="C71" s="97" t="s">
        <v>20</v>
      </c>
      <c r="D71" s="97" t="s">
        <v>10</v>
      </c>
      <c r="E71" s="169" t="s">
        <v>62</v>
      </c>
      <c r="F71" s="199"/>
      <c r="G71" s="97" t="s">
        <v>13</v>
      </c>
      <c r="H71" s="97" t="s">
        <v>1</v>
      </c>
      <c r="I71" s="99" t="s">
        <v>90</v>
      </c>
      <c r="J71" s="10" t="s">
        <v>100</v>
      </c>
      <c r="K71" s="48">
        <v>0.1</v>
      </c>
      <c r="L71" s="48">
        <v>0.1</v>
      </c>
      <c r="M71" s="11"/>
      <c r="N71" s="48">
        <v>0.1</v>
      </c>
      <c r="O71" s="49">
        <v>0.1</v>
      </c>
      <c r="P71" s="161">
        <v>0.2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52.5" customHeight="1">
      <c r="A72" s="95">
        <v>59</v>
      </c>
      <c r="B72" s="96" t="s">
        <v>2</v>
      </c>
      <c r="C72" s="97" t="s">
        <v>20</v>
      </c>
      <c r="D72" s="97" t="s">
        <v>10</v>
      </c>
      <c r="E72" s="169" t="s">
        <v>62</v>
      </c>
      <c r="F72" s="199"/>
      <c r="G72" s="97" t="s">
        <v>13</v>
      </c>
      <c r="H72" s="97" t="s">
        <v>1</v>
      </c>
      <c r="I72" s="99" t="s">
        <v>90</v>
      </c>
      <c r="J72" s="10" t="s">
        <v>122</v>
      </c>
      <c r="K72" s="60"/>
      <c r="L72" s="60"/>
      <c r="M72" s="11"/>
      <c r="N72" s="60"/>
      <c r="O72" s="49"/>
      <c r="P72" s="161">
        <v>6.5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27.75" customHeight="1">
      <c r="A73" s="95">
        <v>60</v>
      </c>
      <c r="B73" s="96" t="s">
        <v>2</v>
      </c>
      <c r="C73" s="97" t="s">
        <v>20</v>
      </c>
      <c r="D73" s="97" t="s">
        <v>10</v>
      </c>
      <c r="E73" s="169" t="s">
        <v>62</v>
      </c>
      <c r="F73" s="199"/>
      <c r="G73" s="97" t="s">
        <v>13</v>
      </c>
      <c r="H73" s="97" t="s">
        <v>1</v>
      </c>
      <c r="I73" s="99" t="s">
        <v>90</v>
      </c>
      <c r="J73" s="116" t="s">
        <v>101</v>
      </c>
      <c r="K73" s="60">
        <v>79</v>
      </c>
      <c r="L73" s="60">
        <v>79</v>
      </c>
      <c r="M73" s="11"/>
      <c r="N73" s="60">
        <v>79</v>
      </c>
      <c r="O73" s="49">
        <v>83.4</v>
      </c>
      <c r="P73" s="161">
        <v>115.2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48" customHeight="1">
      <c r="A74" s="43">
        <v>61</v>
      </c>
      <c r="B74" s="96" t="s">
        <v>2</v>
      </c>
      <c r="C74" s="97" t="s">
        <v>20</v>
      </c>
      <c r="D74" s="97" t="s">
        <v>10</v>
      </c>
      <c r="E74" s="169" t="s">
        <v>62</v>
      </c>
      <c r="F74" s="199"/>
      <c r="G74" s="97" t="s">
        <v>13</v>
      </c>
      <c r="H74" s="97" t="s">
        <v>1</v>
      </c>
      <c r="I74" s="99" t="s">
        <v>90</v>
      </c>
      <c r="J74" s="116" t="s">
        <v>129</v>
      </c>
      <c r="K74" s="60"/>
      <c r="L74" s="60"/>
      <c r="M74" s="11"/>
      <c r="N74" s="60"/>
      <c r="O74" s="49"/>
      <c r="P74" s="161">
        <v>115.8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75" customHeight="1">
      <c r="A75" s="43">
        <v>62</v>
      </c>
      <c r="B75" s="96" t="s">
        <v>2</v>
      </c>
      <c r="C75" s="97" t="s">
        <v>20</v>
      </c>
      <c r="D75" s="97" t="s">
        <v>10</v>
      </c>
      <c r="E75" s="169" t="s">
        <v>62</v>
      </c>
      <c r="F75" s="199"/>
      <c r="G75" s="97" t="s">
        <v>13</v>
      </c>
      <c r="H75" s="97" t="s">
        <v>1</v>
      </c>
      <c r="I75" s="99" t="s">
        <v>90</v>
      </c>
      <c r="J75" s="117" t="s">
        <v>102</v>
      </c>
      <c r="K75" s="60"/>
      <c r="L75" s="60"/>
      <c r="M75" s="11"/>
      <c r="N75" s="60"/>
      <c r="O75" s="49"/>
      <c r="P75" s="161">
        <v>211.4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" customHeight="1">
      <c r="A76" s="36">
        <v>63</v>
      </c>
      <c r="B76" s="105" t="s">
        <v>2</v>
      </c>
      <c r="C76" s="106" t="s">
        <v>20</v>
      </c>
      <c r="D76" s="106" t="s">
        <v>10</v>
      </c>
      <c r="E76" s="197" t="s">
        <v>63</v>
      </c>
      <c r="F76" s="198"/>
      <c r="G76" s="106" t="s">
        <v>13</v>
      </c>
      <c r="H76" s="106" t="s">
        <v>1</v>
      </c>
      <c r="I76" s="107" t="s">
        <v>90</v>
      </c>
      <c r="J76" s="118" t="s">
        <v>48</v>
      </c>
      <c r="K76" s="65">
        <f>SUM(K78:K78)</f>
        <v>48304</v>
      </c>
      <c r="L76" s="65">
        <f>SUM(L78:L78)</f>
        <v>41479</v>
      </c>
      <c r="M76" s="65">
        <f>SUM(M78:M78)</f>
        <v>0</v>
      </c>
      <c r="N76" s="65">
        <f>SUM(N78:N78)</f>
        <v>48304</v>
      </c>
      <c r="O76" s="66">
        <f>SUM(O78:O78)</f>
        <v>49918</v>
      </c>
      <c r="P76" s="109">
        <f>SUM(P77:P78)</f>
        <v>87668.70000000001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38.25">
      <c r="A77" s="43">
        <v>64</v>
      </c>
      <c r="B77" s="96" t="s">
        <v>2</v>
      </c>
      <c r="C77" s="97" t="s">
        <v>20</v>
      </c>
      <c r="D77" s="97" t="s">
        <v>10</v>
      </c>
      <c r="E77" s="169" t="s">
        <v>63</v>
      </c>
      <c r="F77" s="199"/>
      <c r="G77" s="97" t="s">
        <v>13</v>
      </c>
      <c r="H77" s="97" t="s">
        <v>1</v>
      </c>
      <c r="I77" s="99" t="s">
        <v>90</v>
      </c>
      <c r="J77" s="119" t="s">
        <v>103</v>
      </c>
      <c r="K77" s="60"/>
      <c r="L77" s="60"/>
      <c r="M77" s="11"/>
      <c r="N77" s="48"/>
      <c r="O77" s="49"/>
      <c r="P77" s="168">
        <f>23415+122.4+76.5</f>
        <v>23613.9</v>
      </c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81.75" customHeight="1">
      <c r="A78" s="120">
        <v>65</v>
      </c>
      <c r="B78" s="96" t="s">
        <v>2</v>
      </c>
      <c r="C78" s="121" t="s">
        <v>20</v>
      </c>
      <c r="D78" s="121" t="s">
        <v>10</v>
      </c>
      <c r="E78" s="169" t="s">
        <v>63</v>
      </c>
      <c r="F78" s="199"/>
      <c r="G78" s="121" t="s">
        <v>13</v>
      </c>
      <c r="H78" s="121" t="s">
        <v>1</v>
      </c>
      <c r="I78" s="122" t="s">
        <v>90</v>
      </c>
      <c r="J78" s="104" t="s">
        <v>104</v>
      </c>
      <c r="K78" s="123">
        <f>47602+351+351</f>
        <v>48304</v>
      </c>
      <c r="L78" s="123">
        <v>41479</v>
      </c>
      <c r="M78" s="17"/>
      <c r="N78" s="123">
        <f>47602+351+351</f>
        <v>48304</v>
      </c>
      <c r="O78" s="112">
        <v>49918</v>
      </c>
      <c r="P78" s="165">
        <f>63888+166.8</f>
        <v>64054.8</v>
      </c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7.25" customHeight="1">
      <c r="A79" s="120">
        <v>66</v>
      </c>
      <c r="B79" s="105" t="s">
        <v>2</v>
      </c>
      <c r="C79" s="155" t="s">
        <v>20</v>
      </c>
      <c r="D79" s="155" t="s">
        <v>10</v>
      </c>
      <c r="E79" s="197" t="s">
        <v>135</v>
      </c>
      <c r="F79" s="198"/>
      <c r="G79" s="155" t="s">
        <v>3</v>
      </c>
      <c r="H79" s="155" t="s">
        <v>1</v>
      </c>
      <c r="I79" s="156" t="s">
        <v>90</v>
      </c>
      <c r="J79" s="157" t="s">
        <v>136</v>
      </c>
      <c r="K79" s="152"/>
      <c r="L79" s="152"/>
      <c r="M79" s="17"/>
      <c r="N79" s="152"/>
      <c r="O79" s="153"/>
      <c r="P79" s="166">
        <f>SUM(P80:P82)</f>
        <v>252088.88999999996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54.75" customHeight="1">
      <c r="A80" s="120">
        <v>67</v>
      </c>
      <c r="B80" s="154" t="s">
        <v>2</v>
      </c>
      <c r="C80" s="121" t="s">
        <v>20</v>
      </c>
      <c r="D80" s="121" t="s">
        <v>10</v>
      </c>
      <c r="E80" s="169" t="s">
        <v>145</v>
      </c>
      <c r="F80" s="206"/>
      <c r="G80" s="121" t="s">
        <v>13</v>
      </c>
      <c r="H80" s="121" t="s">
        <v>1</v>
      </c>
      <c r="I80" s="151" t="s">
        <v>90</v>
      </c>
      <c r="J80" s="104" t="s">
        <v>146</v>
      </c>
      <c r="K80" s="152"/>
      <c r="L80" s="152"/>
      <c r="M80" s="17"/>
      <c r="N80" s="152"/>
      <c r="O80" s="153"/>
      <c r="P80" s="165">
        <v>1030.3</v>
      </c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61.5" customHeight="1">
      <c r="A81" s="120">
        <v>68</v>
      </c>
      <c r="B81" s="154" t="s">
        <v>2</v>
      </c>
      <c r="C81" s="121" t="s">
        <v>20</v>
      </c>
      <c r="D81" s="121" t="s">
        <v>10</v>
      </c>
      <c r="E81" s="169" t="s">
        <v>137</v>
      </c>
      <c r="F81" s="206"/>
      <c r="G81" s="121" t="s">
        <v>13</v>
      </c>
      <c r="H81" s="121" t="s">
        <v>1</v>
      </c>
      <c r="I81" s="151" t="s">
        <v>90</v>
      </c>
      <c r="J81" s="158" t="s">
        <v>138</v>
      </c>
      <c r="K81" s="152"/>
      <c r="L81" s="152"/>
      <c r="M81" s="17"/>
      <c r="N81" s="152"/>
      <c r="O81" s="153"/>
      <c r="P81" s="165">
        <v>4672</v>
      </c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30.75" customHeight="1">
      <c r="A82" s="120">
        <v>69</v>
      </c>
      <c r="B82" s="159" t="s">
        <v>2</v>
      </c>
      <c r="C82" s="155" t="s">
        <v>20</v>
      </c>
      <c r="D82" s="155" t="s">
        <v>10</v>
      </c>
      <c r="E82" s="197" t="s">
        <v>139</v>
      </c>
      <c r="F82" s="198"/>
      <c r="G82" s="155" t="s">
        <v>13</v>
      </c>
      <c r="H82" s="155" t="s">
        <v>1</v>
      </c>
      <c r="I82" s="156" t="s">
        <v>90</v>
      </c>
      <c r="J82" s="157" t="s">
        <v>140</v>
      </c>
      <c r="K82" s="152"/>
      <c r="L82" s="152"/>
      <c r="M82" s="17"/>
      <c r="N82" s="152"/>
      <c r="O82" s="153"/>
      <c r="P82" s="166">
        <f>SUM(P83:P97)</f>
        <v>246386.58999999997</v>
      </c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28.5" customHeight="1">
      <c r="A83" s="120">
        <v>70</v>
      </c>
      <c r="B83" s="154" t="s">
        <v>2</v>
      </c>
      <c r="C83" s="121" t="s">
        <v>20</v>
      </c>
      <c r="D83" s="121" t="s">
        <v>10</v>
      </c>
      <c r="E83" s="169" t="s">
        <v>139</v>
      </c>
      <c r="F83" s="170"/>
      <c r="G83" s="121" t="s">
        <v>13</v>
      </c>
      <c r="H83" s="121" t="s">
        <v>1</v>
      </c>
      <c r="I83" s="151" t="s">
        <v>90</v>
      </c>
      <c r="J83" s="158" t="s">
        <v>141</v>
      </c>
      <c r="K83" s="152"/>
      <c r="L83" s="152"/>
      <c r="M83" s="17"/>
      <c r="N83" s="152"/>
      <c r="O83" s="153"/>
      <c r="P83" s="165">
        <f>4600-1169.01</f>
        <v>3430.99</v>
      </c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43.5" customHeight="1">
      <c r="A84" s="120">
        <v>71</v>
      </c>
      <c r="B84" s="154" t="s">
        <v>2</v>
      </c>
      <c r="C84" s="121" t="s">
        <v>20</v>
      </c>
      <c r="D84" s="121" t="s">
        <v>10</v>
      </c>
      <c r="E84" s="169" t="s">
        <v>139</v>
      </c>
      <c r="F84" s="170"/>
      <c r="G84" s="121" t="s">
        <v>13</v>
      </c>
      <c r="H84" s="121" t="s">
        <v>1</v>
      </c>
      <c r="I84" s="151" t="s">
        <v>90</v>
      </c>
      <c r="J84" s="158" t="s">
        <v>142</v>
      </c>
      <c r="K84" s="152"/>
      <c r="L84" s="152"/>
      <c r="M84" s="17"/>
      <c r="N84" s="152"/>
      <c r="O84" s="153"/>
      <c r="P84" s="165">
        <v>394</v>
      </c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61.5" customHeight="1">
      <c r="A85" s="120">
        <v>72</v>
      </c>
      <c r="B85" s="154" t="s">
        <v>2</v>
      </c>
      <c r="C85" s="121" t="s">
        <v>20</v>
      </c>
      <c r="D85" s="121" t="s">
        <v>10</v>
      </c>
      <c r="E85" s="169" t="s">
        <v>139</v>
      </c>
      <c r="F85" s="170"/>
      <c r="G85" s="121" t="s">
        <v>13</v>
      </c>
      <c r="H85" s="121" t="s">
        <v>1</v>
      </c>
      <c r="I85" s="151" t="s">
        <v>90</v>
      </c>
      <c r="J85" s="158" t="s">
        <v>143</v>
      </c>
      <c r="K85" s="152"/>
      <c r="L85" s="152"/>
      <c r="M85" s="17"/>
      <c r="N85" s="152"/>
      <c r="O85" s="153"/>
      <c r="P85" s="165">
        <v>380.8</v>
      </c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30.75" customHeight="1">
      <c r="A86" s="120">
        <v>73</v>
      </c>
      <c r="B86" s="154" t="s">
        <v>2</v>
      </c>
      <c r="C86" s="121" t="s">
        <v>20</v>
      </c>
      <c r="D86" s="121" t="s">
        <v>10</v>
      </c>
      <c r="E86" s="169" t="s">
        <v>139</v>
      </c>
      <c r="F86" s="170"/>
      <c r="G86" s="121" t="s">
        <v>13</v>
      </c>
      <c r="H86" s="121" t="s">
        <v>1</v>
      </c>
      <c r="I86" s="151" t="s">
        <v>90</v>
      </c>
      <c r="J86" s="158" t="s">
        <v>147</v>
      </c>
      <c r="K86" s="152"/>
      <c r="L86" s="152"/>
      <c r="M86" s="17"/>
      <c r="N86" s="152"/>
      <c r="O86" s="153"/>
      <c r="P86" s="165">
        <f>4510+990+4100+127680.8+216-440+110+19807.8+13548.4+100</f>
        <v>170622.99999999997</v>
      </c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30.75" customHeight="1">
      <c r="A87" s="120">
        <v>74</v>
      </c>
      <c r="B87" s="154" t="s">
        <v>2</v>
      </c>
      <c r="C87" s="121" t="s">
        <v>20</v>
      </c>
      <c r="D87" s="121" t="s">
        <v>10</v>
      </c>
      <c r="E87" s="169" t="s">
        <v>139</v>
      </c>
      <c r="F87" s="170"/>
      <c r="G87" s="121" t="s">
        <v>13</v>
      </c>
      <c r="H87" s="121" t="s">
        <v>1</v>
      </c>
      <c r="I87" s="151" t="s">
        <v>90</v>
      </c>
      <c r="J87" s="158" t="s">
        <v>148</v>
      </c>
      <c r="K87" s="152"/>
      <c r="L87" s="152"/>
      <c r="M87" s="17"/>
      <c r="N87" s="152"/>
      <c r="O87" s="153"/>
      <c r="P87" s="165">
        <v>130.9</v>
      </c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30.75" customHeight="1">
      <c r="A88" s="120">
        <v>75</v>
      </c>
      <c r="B88" s="154" t="s">
        <v>2</v>
      </c>
      <c r="C88" s="121" t="s">
        <v>20</v>
      </c>
      <c r="D88" s="121" t="s">
        <v>10</v>
      </c>
      <c r="E88" s="169" t="s">
        <v>139</v>
      </c>
      <c r="F88" s="170"/>
      <c r="G88" s="121" t="s">
        <v>13</v>
      </c>
      <c r="H88" s="121" t="s">
        <v>1</v>
      </c>
      <c r="I88" s="151" t="s">
        <v>90</v>
      </c>
      <c r="J88" s="42" t="s">
        <v>151</v>
      </c>
      <c r="K88" s="152"/>
      <c r="L88" s="152"/>
      <c r="M88" s="17"/>
      <c r="N88" s="152"/>
      <c r="O88" s="153"/>
      <c r="P88" s="165">
        <v>3841.3</v>
      </c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40.5" customHeight="1">
      <c r="A89" s="120">
        <v>76</v>
      </c>
      <c r="B89" s="154" t="s">
        <v>2</v>
      </c>
      <c r="C89" s="121" t="s">
        <v>20</v>
      </c>
      <c r="D89" s="121" t="s">
        <v>10</v>
      </c>
      <c r="E89" s="169" t="s">
        <v>139</v>
      </c>
      <c r="F89" s="170"/>
      <c r="G89" s="121" t="s">
        <v>13</v>
      </c>
      <c r="H89" s="121" t="s">
        <v>1</v>
      </c>
      <c r="I89" s="151" t="s">
        <v>90</v>
      </c>
      <c r="J89" s="158" t="s">
        <v>154</v>
      </c>
      <c r="K89" s="152"/>
      <c r="L89" s="152"/>
      <c r="M89" s="17"/>
      <c r="N89" s="152"/>
      <c r="O89" s="153"/>
      <c r="P89" s="165">
        <v>32000</v>
      </c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39.75" customHeight="1">
      <c r="A90" s="120">
        <v>77</v>
      </c>
      <c r="B90" s="154" t="s">
        <v>2</v>
      </c>
      <c r="C90" s="121" t="s">
        <v>20</v>
      </c>
      <c r="D90" s="121" t="s">
        <v>10</v>
      </c>
      <c r="E90" s="169" t="s">
        <v>139</v>
      </c>
      <c r="F90" s="170"/>
      <c r="G90" s="121" t="s">
        <v>13</v>
      </c>
      <c r="H90" s="121" t="s">
        <v>1</v>
      </c>
      <c r="I90" s="151" t="s">
        <v>90</v>
      </c>
      <c r="J90" s="158" t="s">
        <v>149</v>
      </c>
      <c r="K90" s="152"/>
      <c r="L90" s="152"/>
      <c r="M90" s="17"/>
      <c r="N90" s="152"/>
      <c r="O90" s="153"/>
      <c r="P90" s="165">
        <v>1967.3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8" customHeight="1">
      <c r="A91" s="120">
        <v>78</v>
      </c>
      <c r="B91" s="154" t="s">
        <v>2</v>
      </c>
      <c r="C91" s="121" t="s">
        <v>20</v>
      </c>
      <c r="D91" s="121" t="s">
        <v>10</v>
      </c>
      <c r="E91" s="169" t="s">
        <v>139</v>
      </c>
      <c r="F91" s="170"/>
      <c r="G91" s="121" t="s">
        <v>13</v>
      </c>
      <c r="H91" s="121" t="s">
        <v>1</v>
      </c>
      <c r="I91" s="151" t="s">
        <v>90</v>
      </c>
      <c r="J91" s="158" t="s">
        <v>150</v>
      </c>
      <c r="K91" s="152"/>
      <c r="L91" s="152"/>
      <c r="M91" s="17"/>
      <c r="N91" s="152"/>
      <c r="O91" s="153"/>
      <c r="P91" s="165">
        <v>1073.6</v>
      </c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53.25" customHeight="1">
      <c r="A92" s="120">
        <v>79</v>
      </c>
      <c r="B92" s="154" t="s">
        <v>2</v>
      </c>
      <c r="C92" s="121" t="s">
        <v>20</v>
      </c>
      <c r="D92" s="121" t="s">
        <v>10</v>
      </c>
      <c r="E92" s="169" t="s">
        <v>139</v>
      </c>
      <c r="F92" s="170"/>
      <c r="G92" s="121" t="s">
        <v>13</v>
      </c>
      <c r="H92" s="121" t="s">
        <v>1</v>
      </c>
      <c r="I92" s="151" t="s">
        <v>90</v>
      </c>
      <c r="J92" s="158" t="s">
        <v>152</v>
      </c>
      <c r="K92" s="152"/>
      <c r="L92" s="152"/>
      <c r="M92" s="17"/>
      <c r="N92" s="152"/>
      <c r="O92" s="153"/>
      <c r="P92" s="165">
        <v>1046</v>
      </c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8" customHeight="1">
      <c r="A93" s="120">
        <v>80</v>
      </c>
      <c r="B93" s="154" t="s">
        <v>2</v>
      </c>
      <c r="C93" s="121" t="s">
        <v>20</v>
      </c>
      <c r="D93" s="121" t="s">
        <v>10</v>
      </c>
      <c r="E93" s="169" t="s">
        <v>139</v>
      </c>
      <c r="F93" s="170"/>
      <c r="G93" s="121" t="s">
        <v>13</v>
      </c>
      <c r="H93" s="121" t="s">
        <v>1</v>
      </c>
      <c r="I93" s="151" t="s">
        <v>90</v>
      </c>
      <c r="J93" s="158" t="s">
        <v>153</v>
      </c>
      <c r="K93" s="152"/>
      <c r="L93" s="152"/>
      <c r="M93" s="17"/>
      <c r="N93" s="152"/>
      <c r="O93" s="153"/>
      <c r="P93" s="165">
        <v>4461</v>
      </c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27.75" customHeight="1">
      <c r="A94" s="120">
        <v>81</v>
      </c>
      <c r="B94" s="154" t="s">
        <v>2</v>
      </c>
      <c r="C94" s="121" t="s">
        <v>20</v>
      </c>
      <c r="D94" s="121" t="s">
        <v>10</v>
      </c>
      <c r="E94" s="169" t="s">
        <v>139</v>
      </c>
      <c r="F94" s="170"/>
      <c r="G94" s="121" t="s">
        <v>13</v>
      </c>
      <c r="H94" s="121" t="s">
        <v>1</v>
      </c>
      <c r="I94" s="151" t="s">
        <v>90</v>
      </c>
      <c r="J94" s="158" t="s">
        <v>155</v>
      </c>
      <c r="K94" s="152"/>
      <c r="L94" s="152"/>
      <c r="M94" s="17"/>
      <c r="N94" s="152"/>
      <c r="O94" s="153"/>
      <c r="P94" s="165">
        <v>1648.6</v>
      </c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39.75" customHeight="1">
      <c r="A95" s="120">
        <v>82</v>
      </c>
      <c r="B95" s="154" t="s">
        <v>2</v>
      </c>
      <c r="C95" s="121" t="s">
        <v>20</v>
      </c>
      <c r="D95" s="121" t="s">
        <v>10</v>
      </c>
      <c r="E95" s="169" t="s">
        <v>139</v>
      </c>
      <c r="F95" s="170"/>
      <c r="G95" s="121" t="s">
        <v>13</v>
      </c>
      <c r="H95" s="121" t="s">
        <v>1</v>
      </c>
      <c r="I95" s="151" t="s">
        <v>90</v>
      </c>
      <c r="J95" s="158" t="s">
        <v>157</v>
      </c>
      <c r="K95" s="152"/>
      <c r="L95" s="152"/>
      <c r="M95" s="17"/>
      <c r="N95" s="152"/>
      <c r="O95" s="153"/>
      <c r="P95" s="165">
        <v>21136.5</v>
      </c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39.75" customHeight="1">
      <c r="A96" s="120">
        <v>83</v>
      </c>
      <c r="B96" s="154" t="s">
        <v>2</v>
      </c>
      <c r="C96" s="121" t="s">
        <v>20</v>
      </c>
      <c r="D96" s="121" t="s">
        <v>10</v>
      </c>
      <c r="E96" s="169" t="s">
        <v>139</v>
      </c>
      <c r="F96" s="170"/>
      <c r="G96" s="121" t="s">
        <v>13</v>
      </c>
      <c r="H96" s="121" t="s">
        <v>1</v>
      </c>
      <c r="I96" s="151" t="s">
        <v>90</v>
      </c>
      <c r="J96" s="158" t="s">
        <v>160</v>
      </c>
      <c r="K96" s="152"/>
      <c r="L96" s="152"/>
      <c r="M96" s="17"/>
      <c r="N96" s="152"/>
      <c r="O96" s="153"/>
      <c r="P96" s="167">
        <v>1126</v>
      </c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43.5" customHeight="1">
      <c r="A97" s="120">
        <v>84</v>
      </c>
      <c r="B97" s="154" t="s">
        <v>2</v>
      </c>
      <c r="C97" s="121" t="s">
        <v>20</v>
      </c>
      <c r="D97" s="121" t="s">
        <v>10</v>
      </c>
      <c r="E97" s="169" t="s">
        <v>139</v>
      </c>
      <c r="F97" s="170"/>
      <c r="G97" s="121" t="s">
        <v>13</v>
      </c>
      <c r="H97" s="121" t="s">
        <v>1</v>
      </c>
      <c r="I97" s="151" t="s">
        <v>90</v>
      </c>
      <c r="J97" s="158" t="s">
        <v>144</v>
      </c>
      <c r="K97" s="152"/>
      <c r="L97" s="152"/>
      <c r="M97" s="17"/>
      <c r="N97" s="152"/>
      <c r="O97" s="153"/>
      <c r="P97" s="165">
        <v>3126.6</v>
      </c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3.5" thickBot="1">
      <c r="A98" s="36">
        <v>85</v>
      </c>
      <c r="B98" s="124"/>
      <c r="C98" s="125"/>
      <c r="D98" s="125"/>
      <c r="E98" s="205"/>
      <c r="F98" s="205"/>
      <c r="G98" s="125"/>
      <c r="H98" s="125"/>
      <c r="I98" s="125"/>
      <c r="J98" s="126" t="s">
        <v>40</v>
      </c>
      <c r="K98" s="109" t="e">
        <f>SUM(K14,K47)</f>
        <v>#REF!</v>
      </c>
      <c r="L98" s="109" t="e">
        <f>SUM(L14,L47)-9.126-6078.162</f>
        <v>#REF!</v>
      </c>
      <c r="M98" s="109" t="e">
        <f>SUM(M14,M47)-6078.16-9.126</f>
        <v>#REF!</v>
      </c>
      <c r="N98" s="109" t="e">
        <f>SUM(N14,N47)</f>
        <v>#REF!</v>
      </c>
      <c r="O98" s="109" t="e">
        <f>SUM(O14,O47)</f>
        <v>#REF!</v>
      </c>
      <c r="P98" s="162">
        <f>SUM(P14+P47)</f>
        <v>893571.3899999999</v>
      </c>
      <c r="Q98" s="17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1.25" customHeight="1">
      <c r="A99" s="201"/>
      <c r="B99" s="11"/>
      <c r="C99" s="11"/>
      <c r="D99" s="11"/>
      <c r="E99" s="11"/>
      <c r="F99" s="11"/>
      <c r="G99" s="11"/>
      <c r="H99" s="11"/>
      <c r="I99" s="12"/>
      <c r="J99" s="16"/>
      <c r="K99" s="17"/>
      <c r="L99" s="11"/>
      <c r="M99" s="11"/>
      <c r="N99" s="11"/>
      <c r="O99" s="11"/>
      <c r="P99" s="17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1.25" customHeight="1">
      <c r="A100" s="202"/>
      <c r="B100" s="11"/>
      <c r="C100" s="11"/>
      <c r="D100" s="11"/>
      <c r="E100" s="11"/>
      <c r="F100" s="11"/>
      <c r="G100" s="11"/>
      <c r="H100" s="11"/>
      <c r="I100" s="12"/>
      <c r="J100" s="16"/>
      <c r="K100" s="17"/>
      <c r="L100" s="11"/>
      <c r="M100" s="11"/>
      <c r="N100" s="11"/>
      <c r="O100" s="11"/>
      <c r="P100" s="17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1.25" customHeight="1">
      <c r="A101" s="202"/>
      <c r="B101" s="203" t="s">
        <v>161</v>
      </c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1.25" customHeight="1">
      <c r="A102" s="202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1.25" customHeight="1">
      <c r="A103" s="202"/>
      <c r="B103" s="11"/>
      <c r="C103" s="11"/>
      <c r="D103" s="11"/>
      <c r="E103" s="11"/>
      <c r="F103" s="11"/>
      <c r="G103" s="11"/>
      <c r="H103" s="11"/>
      <c r="I103" s="12"/>
      <c r="J103" s="16"/>
      <c r="K103" s="17"/>
      <c r="L103" s="11"/>
      <c r="M103" s="11"/>
      <c r="N103" s="11"/>
      <c r="O103" s="11"/>
      <c r="P103" s="17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1.25" customHeight="1">
      <c r="A104" s="202"/>
      <c r="B104" s="11"/>
      <c r="C104" s="11"/>
      <c r="D104" s="11"/>
      <c r="E104" s="11"/>
      <c r="F104" s="11"/>
      <c r="G104" s="11"/>
      <c r="H104" s="11"/>
      <c r="I104" s="12"/>
      <c r="J104" s="16"/>
      <c r="K104" s="17"/>
      <c r="L104" s="11"/>
      <c r="M104" s="11"/>
      <c r="N104" s="11"/>
      <c r="O104" s="11"/>
      <c r="P104" s="17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1.25" customHeight="1">
      <c r="A105" s="202"/>
      <c r="B105" s="11"/>
      <c r="C105" s="11"/>
      <c r="D105" s="11"/>
      <c r="E105" s="11"/>
      <c r="F105" s="11"/>
      <c r="G105" s="11"/>
      <c r="H105" s="11"/>
      <c r="I105" s="12"/>
      <c r="J105" s="16"/>
      <c r="K105" s="17"/>
      <c r="L105" s="11"/>
      <c r="M105" s="11"/>
      <c r="N105" s="11"/>
      <c r="O105" s="11"/>
      <c r="P105" s="17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1.25" customHeight="1">
      <c r="A106" s="202"/>
      <c r="B106" s="11"/>
      <c r="C106" s="11"/>
      <c r="D106" s="11"/>
      <c r="E106" s="11"/>
      <c r="F106" s="11"/>
      <c r="G106" s="11"/>
      <c r="H106" s="11"/>
      <c r="I106" s="12"/>
      <c r="J106" s="16"/>
      <c r="K106" s="17"/>
      <c r="L106" s="11"/>
      <c r="M106" s="11"/>
      <c r="N106" s="11"/>
      <c r="O106" s="11"/>
      <c r="P106" s="17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</sheetData>
  <sheetProtection/>
  <mergeCells count="94">
    <mergeCell ref="E92:F92"/>
    <mergeCell ref="E93:F93"/>
    <mergeCell ref="E87:F87"/>
    <mergeCell ref="E72:F72"/>
    <mergeCell ref="E90:F90"/>
    <mergeCell ref="E97:F97"/>
    <mergeCell ref="E82:F82"/>
    <mergeCell ref="E83:F83"/>
    <mergeCell ref="E84:F84"/>
    <mergeCell ref="E85:F85"/>
    <mergeCell ref="E91:F91"/>
    <mergeCell ref="E88:F88"/>
    <mergeCell ref="E89:F89"/>
    <mergeCell ref="E95:F95"/>
    <mergeCell ref="E94:F94"/>
    <mergeCell ref="E65:F65"/>
    <mergeCell ref="E75:F75"/>
    <mergeCell ref="E68:F68"/>
    <mergeCell ref="E74:F74"/>
    <mergeCell ref="E71:F71"/>
    <mergeCell ref="E69:F69"/>
    <mergeCell ref="E73:F73"/>
    <mergeCell ref="E70:F70"/>
    <mergeCell ref="E67:F67"/>
    <mergeCell ref="E66:F66"/>
    <mergeCell ref="E86:F86"/>
    <mergeCell ref="E81:F81"/>
    <mergeCell ref="E80:F80"/>
    <mergeCell ref="E37:F37"/>
    <mergeCell ref="E45:F45"/>
    <mergeCell ref="E56:F56"/>
    <mergeCell ref="E42:F42"/>
    <mergeCell ref="E51:F51"/>
    <mergeCell ref="E54:F54"/>
    <mergeCell ref="E60:F60"/>
    <mergeCell ref="E32:F32"/>
    <mergeCell ref="A99:A106"/>
    <mergeCell ref="B101:P102"/>
    <mergeCell ref="E76:F76"/>
    <mergeCell ref="E77:F77"/>
    <mergeCell ref="E98:F98"/>
    <mergeCell ref="E78:F78"/>
    <mergeCell ref="E79:F79"/>
    <mergeCell ref="E55:F55"/>
    <mergeCell ref="E61:F61"/>
    <mergeCell ref="E30:F30"/>
    <mergeCell ref="E47:F47"/>
    <mergeCell ref="E28:F28"/>
    <mergeCell ref="E40:F40"/>
    <mergeCell ref="E29:F29"/>
    <mergeCell ref="E34:F34"/>
    <mergeCell ref="E38:F38"/>
    <mergeCell ref="E31:F31"/>
    <mergeCell ref="E36:F36"/>
    <mergeCell ref="E17:F17"/>
    <mergeCell ref="E64:F64"/>
    <mergeCell ref="E62:F62"/>
    <mergeCell ref="E57:F57"/>
    <mergeCell ref="E58:F58"/>
    <mergeCell ref="E63:F63"/>
    <mergeCell ref="E44:F44"/>
    <mergeCell ref="E53:F53"/>
    <mergeCell ref="E48:F48"/>
    <mergeCell ref="E59:F59"/>
    <mergeCell ref="E27:F27"/>
    <mergeCell ref="J6:P6"/>
    <mergeCell ref="E39:F39"/>
    <mergeCell ref="E46:F46"/>
    <mergeCell ref="E26:F26"/>
    <mergeCell ref="E24:F24"/>
    <mergeCell ref="E23:F23"/>
    <mergeCell ref="E33:F33"/>
    <mergeCell ref="E16:F16"/>
    <mergeCell ref="E15:F15"/>
    <mergeCell ref="E21:F21"/>
    <mergeCell ref="E14:F14"/>
    <mergeCell ref="E20:F20"/>
    <mergeCell ref="E19:F19"/>
    <mergeCell ref="E50:F50"/>
    <mergeCell ref="E49:F49"/>
    <mergeCell ref="E25:F25"/>
    <mergeCell ref="E35:F35"/>
    <mergeCell ref="E43:F43"/>
    <mergeCell ref="E41:F41"/>
    <mergeCell ref="E96:F96"/>
    <mergeCell ref="B13:I13"/>
    <mergeCell ref="E22:F22"/>
    <mergeCell ref="J1:P1"/>
    <mergeCell ref="J2:P2"/>
    <mergeCell ref="J3:P3"/>
    <mergeCell ref="J4:P4"/>
    <mergeCell ref="B12:I12"/>
    <mergeCell ref="A7:Z8"/>
    <mergeCell ref="J5:P5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75" r:id="rId1"/>
  <rowBreaks count="1" manualBreakCount="1">
    <brk id="44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Microsoft</cp:lastModifiedBy>
  <cp:lastPrinted>2021-06-18T04:49:02Z</cp:lastPrinted>
  <dcterms:created xsi:type="dcterms:W3CDTF">2004-11-29T04:51:36Z</dcterms:created>
  <dcterms:modified xsi:type="dcterms:W3CDTF">2023-11-23T03:35:54Z</dcterms:modified>
  <cp:category/>
  <cp:version/>
  <cp:contentType/>
  <cp:contentStatus/>
</cp:coreProperties>
</file>