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4370" windowHeight="7050"/>
  </bookViews>
  <sheets>
    <sheet name="прилож.4" sheetId="6" r:id="rId1"/>
  </sheets>
  <definedNames>
    <definedName name="_xlnm._FilterDatabase" localSheetId="0" hidden="1">прилож.4!$A$8:$J$392</definedName>
    <definedName name="_xlnm.Print_Area" localSheetId="0">прилож.4!$A$1:$I$394</definedName>
  </definedNames>
  <calcPr calcId="162913"/>
</workbook>
</file>

<file path=xl/calcChain.xml><?xml version="1.0" encoding="utf-8"?>
<calcChain xmlns="http://schemas.openxmlformats.org/spreadsheetml/2006/main">
  <c r="I372" i="6" l="1"/>
  <c r="G375" i="6"/>
  <c r="I375" i="6" s="1"/>
  <c r="F375" i="6"/>
  <c r="G374" i="6"/>
  <c r="I374" i="6" s="1"/>
  <c r="F374" i="6"/>
  <c r="I366" i="6"/>
  <c r="I367" i="6"/>
  <c r="I364" i="6"/>
  <c r="I338" i="6" l="1"/>
  <c r="I339" i="6"/>
  <c r="I336" i="6"/>
  <c r="I332" i="6"/>
  <c r="I333" i="6"/>
  <c r="I328" i="6"/>
  <c r="I323" i="6"/>
  <c r="I321" i="6"/>
  <c r="I319" i="6"/>
  <c r="I316" i="6"/>
  <c r="I315" i="6"/>
  <c r="I308" i="6"/>
  <c r="I309" i="6"/>
  <c r="I310" i="6"/>
  <c r="I290" i="6"/>
  <c r="I278" i="6"/>
  <c r="I270" i="6"/>
  <c r="I268" i="6"/>
  <c r="I263" i="6"/>
  <c r="I258" i="6"/>
  <c r="I255" i="6"/>
  <c r="F254" i="6"/>
  <c r="I250" i="6" l="1"/>
  <c r="F251" i="6"/>
  <c r="F249" i="6"/>
  <c r="F248" i="6"/>
  <c r="G248" i="6"/>
  <c r="G249" i="6"/>
  <c r="G251" i="6"/>
  <c r="G236" i="6"/>
  <c r="F236" i="6"/>
  <c r="I231" i="6"/>
  <c r="F219" i="6"/>
  <c r="I215" i="6"/>
  <c r="I209" i="6"/>
  <c r="I198" i="6"/>
  <c r="I187" i="6"/>
  <c r="F152" i="6"/>
  <c r="I150" i="6"/>
  <c r="I142" i="6"/>
  <c r="I95" i="6"/>
  <c r="I89" i="6"/>
  <c r="I90" i="6"/>
  <c r="I86" i="6"/>
  <c r="I80" i="6"/>
  <c r="I81" i="6"/>
  <c r="I70" i="6"/>
  <c r="I56" i="6" l="1"/>
  <c r="I52" i="6"/>
  <c r="I54" i="6"/>
  <c r="I40" i="6"/>
  <c r="I38" i="6"/>
  <c r="I35" i="6"/>
  <c r="I34" i="6"/>
  <c r="I25" i="6"/>
  <c r="I23" i="6"/>
  <c r="I19" i="6"/>
  <c r="I17" i="6"/>
  <c r="I13" i="6"/>
  <c r="H388" i="6"/>
  <c r="H387" i="6" s="1"/>
  <c r="H386" i="6" s="1"/>
  <c r="H385" i="6" s="1"/>
  <c r="H383" i="6"/>
  <c r="H382" i="6" s="1"/>
  <c r="H380" i="6"/>
  <c r="H379" i="6" s="1"/>
  <c r="H373" i="6"/>
  <c r="H371" i="6"/>
  <c r="H365" i="6"/>
  <c r="H362" i="6"/>
  <c r="H358" i="6"/>
  <c r="H357" i="6" s="1"/>
  <c r="H355" i="6"/>
  <c r="H354" i="6" s="1"/>
  <c r="H352" i="6"/>
  <c r="H351" i="6" s="1"/>
  <c r="H350" i="6" s="1"/>
  <c r="H348" i="6"/>
  <c r="H347" i="6" s="1"/>
  <c r="H345" i="6"/>
  <c r="H343" i="6"/>
  <c r="H340" i="6"/>
  <c r="H337" i="6"/>
  <c r="H334" i="6"/>
  <c r="H331" i="6"/>
  <c r="H327" i="6"/>
  <c r="H322" i="6"/>
  <c r="H320" i="6"/>
  <c r="H318" i="6"/>
  <c r="H314" i="6"/>
  <c r="H307" i="6"/>
  <c r="H302" i="6"/>
  <c r="H300" i="6"/>
  <c r="H299" i="6" s="1"/>
  <c r="H295" i="6"/>
  <c r="H294" i="6" s="1"/>
  <c r="H291" i="6"/>
  <c r="H289" i="6"/>
  <c r="H286" i="6"/>
  <c r="H282" i="6"/>
  <c r="H281" i="6" s="1"/>
  <c r="H280" i="6" s="1"/>
  <c r="H277" i="6"/>
  <c r="H276" i="6" s="1"/>
  <c r="H275" i="6" s="1"/>
  <c r="H272" i="6"/>
  <c r="H271" i="6" s="1"/>
  <c r="H269" i="6"/>
  <c r="H267" i="6"/>
  <c r="H265" i="6"/>
  <c r="H262" i="6"/>
  <c r="H257" i="6"/>
  <c r="H256" i="6" s="1"/>
  <c r="H254" i="6"/>
  <c r="H251" i="6"/>
  <c r="I251" i="6" s="1"/>
  <c r="H249" i="6"/>
  <c r="H248" i="6"/>
  <c r="I248" i="6" s="1"/>
  <c r="H241" i="6"/>
  <c r="H240" i="6" s="1"/>
  <c r="H239" i="6" s="1"/>
  <c r="H238" i="6" s="1"/>
  <c r="H235" i="6"/>
  <c r="H234" i="6" s="1"/>
  <c r="H232" i="6"/>
  <c r="H230" i="6"/>
  <c r="H227" i="6"/>
  <c r="H226" i="6" s="1"/>
  <c r="H223" i="6"/>
  <c r="H221" i="6"/>
  <c r="H218" i="6"/>
  <c r="H216" i="6"/>
  <c r="H214" i="6"/>
  <c r="H210" i="6"/>
  <c r="H208" i="6"/>
  <c r="H206" i="6"/>
  <c r="H202" i="6"/>
  <c r="H201" i="6" s="1"/>
  <c r="H199" i="6"/>
  <c r="H197" i="6"/>
  <c r="H192" i="6"/>
  <c r="H191" i="6" s="1"/>
  <c r="H190" i="6" s="1"/>
  <c r="H188" i="6"/>
  <c r="H186" i="6"/>
  <c r="H183" i="6"/>
  <c r="H182" i="6" s="1"/>
  <c r="H180" i="6"/>
  <c r="H179" i="6" s="1"/>
  <c r="H178" i="6" s="1"/>
  <c r="H176" i="6"/>
  <c r="H174" i="6"/>
  <c r="H172" i="6"/>
  <c r="H169" i="6"/>
  <c r="H167" i="6"/>
  <c r="H165" i="6"/>
  <c r="H163" i="6"/>
  <c r="H161" i="6"/>
  <c r="H157" i="6"/>
  <c r="H155" i="6"/>
  <c r="H151" i="6"/>
  <c r="H149" i="6"/>
  <c r="H147" i="6"/>
  <c r="H145" i="6"/>
  <c r="H141" i="6"/>
  <c r="H137" i="6"/>
  <c r="H136" i="6" s="1"/>
  <c r="H135" i="6" s="1"/>
  <c r="H132" i="6"/>
  <c r="H130" i="6"/>
  <c r="H128" i="6"/>
  <c r="H125" i="6"/>
  <c r="H123" i="6"/>
  <c r="H120" i="6"/>
  <c r="H118" i="6"/>
  <c r="H115" i="6"/>
  <c r="H113" i="6"/>
  <c r="H110" i="6"/>
  <c r="H108" i="6"/>
  <c r="H103" i="6"/>
  <c r="H101" i="6"/>
  <c r="H99" i="6"/>
  <c r="H96" i="6"/>
  <c r="H94" i="6"/>
  <c r="H88" i="6"/>
  <c r="H85" i="6"/>
  <c r="H79" i="6"/>
  <c r="H74" i="6"/>
  <c r="H72" i="6"/>
  <c r="H68" i="6"/>
  <c r="H65" i="6"/>
  <c r="H62" i="6"/>
  <c r="H60" i="6"/>
  <c r="H57" i="6"/>
  <c r="H55" i="6"/>
  <c r="H51" i="6"/>
  <c r="H47" i="6"/>
  <c r="H46" i="6" s="1"/>
  <c r="H45" i="6" s="1"/>
  <c r="H43" i="6"/>
  <c r="H42" i="6" s="1"/>
  <c r="H41" i="6" s="1"/>
  <c r="H39" i="6"/>
  <c r="H37" i="6"/>
  <c r="H33" i="6"/>
  <c r="H32" i="6" s="1"/>
  <c r="H31" i="6" s="1"/>
  <c r="H28" i="6"/>
  <c r="H27" i="6" s="1"/>
  <c r="H26" i="6" s="1"/>
  <c r="H24" i="6"/>
  <c r="H22" i="6"/>
  <c r="H18" i="6"/>
  <c r="H16" i="6"/>
  <c r="H12" i="6"/>
  <c r="H11" i="6" s="1"/>
  <c r="H10" i="6" s="1"/>
  <c r="G388" i="6"/>
  <c r="G387" i="6" s="1"/>
  <c r="G386" i="6" s="1"/>
  <c r="G385" i="6" s="1"/>
  <c r="G383" i="6"/>
  <c r="G382" i="6" s="1"/>
  <c r="G380" i="6"/>
  <c r="G379" i="6" s="1"/>
  <c r="G371" i="6"/>
  <c r="G365" i="6"/>
  <c r="G362" i="6"/>
  <c r="G358" i="6"/>
  <c r="G357" i="6" s="1"/>
  <c r="G355" i="6"/>
  <c r="G354" i="6" s="1"/>
  <c r="G352" i="6"/>
  <c r="G351" i="6" s="1"/>
  <c r="G350" i="6" s="1"/>
  <c r="G348" i="6"/>
  <c r="G347" i="6" s="1"/>
  <c r="G345" i="6"/>
  <c r="G343" i="6"/>
  <c r="G340" i="6"/>
  <c r="G337" i="6"/>
  <c r="G334" i="6"/>
  <c r="G331" i="6"/>
  <c r="G327" i="6"/>
  <c r="G326" i="6" s="1"/>
  <c r="G325" i="6" s="1"/>
  <c r="G322" i="6"/>
  <c r="G320" i="6"/>
  <c r="G318" i="6"/>
  <c r="G314" i="6"/>
  <c r="G313" i="6"/>
  <c r="I313" i="6" s="1"/>
  <c r="G312" i="6"/>
  <c r="I312" i="6" s="1"/>
  <c r="G307" i="6"/>
  <c r="G302" i="6"/>
  <c r="G300" i="6"/>
  <c r="G299" i="6" s="1"/>
  <c r="G295" i="6"/>
  <c r="G294" i="6" s="1"/>
  <c r="G291" i="6"/>
  <c r="G289" i="6"/>
  <c r="G286" i="6"/>
  <c r="G282" i="6"/>
  <c r="G281" i="6" s="1"/>
  <c r="G280" i="6" s="1"/>
  <c r="G277" i="6"/>
  <c r="G276" i="6" s="1"/>
  <c r="G275" i="6" s="1"/>
  <c r="G274" i="6" s="1"/>
  <c r="G272" i="6"/>
  <c r="G271" i="6" s="1"/>
  <c r="G269" i="6"/>
  <c r="G267" i="6"/>
  <c r="G266" i="6"/>
  <c r="G262" i="6"/>
  <c r="G261" i="6" s="1"/>
  <c r="G257" i="6"/>
  <c r="G256" i="6" s="1"/>
  <c r="G254" i="6"/>
  <c r="G253" i="6" s="1"/>
  <c r="G241" i="6"/>
  <c r="G240" i="6" s="1"/>
  <c r="G239" i="6" s="1"/>
  <c r="G238" i="6" s="1"/>
  <c r="G235" i="6"/>
  <c r="G234" i="6" s="1"/>
  <c r="G232" i="6"/>
  <c r="G230" i="6"/>
  <c r="G227" i="6"/>
  <c r="G226" i="6" s="1"/>
  <c r="G223" i="6"/>
  <c r="G221" i="6"/>
  <c r="G219" i="6"/>
  <c r="G216" i="6"/>
  <c r="G214" i="6"/>
  <c r="G210" i="6"/>
  <c r="G208" i="6"/>
  <c r="G206" i="6"/>
  <c r="G202" i="6"/>
  <c r="G201" i="6" s="1"/>
  <c r="G200" i="6"/>
  <c r="G199" i="6"/>
  <c r="G197" i="6"/>
  <c r="G192" i="6"/>
  <c r="G191" i="6" s="1"/>
  <c r="G190" i="6" s="1"/>
  <c r="G188" i="6"/>
  <c r="G186" i="6"/>
  <c r="G183" i="6"/>
  <c r="G182" i="6" s="1"/>
  <c r="G180" i="6"/>
  <c r="G179" i="6" s="1"/>
  <c r="G178" i="6" s="1"/>
  <c r="G176" i="6"/>
  <c r="G174" i="6"/>
  <c r="G172" i="6"/>
  <c r="G169" i="6"/>
  <c r="G167" i="6"/>
  <c r="G165" i="6"/>
  <c r="G163" i="6"/>
  <c r="G161" i="6"/>
  <c r="G157" i="6"/>
  <c r="G155" i="6"/>
  <c r="G152" i="6"/>
  <c r="G151" i="6" s="1"/>
  <c r="G149" i="6"/>
  <c r="G148" i="6"/>
  <c r="G146" i="6"/>
  <c r="G141" i="6"/>
  <c r="G140" i="6" s="1"/>
  <c r="G139" i="6" s="1"/>
  <c r="G137" i="6"/>
  <c r="G136" i="6" s="1"/>
  <c r="G135" i="6" s="1"/>
  <c r="G132" i="6"/>
  <c r="G130" i="6"/>
  <c r="G128" i="6"/>
  <c r="G126" i="6"/>
  <c r="G125" i="6" s="1"/>
  <c r="G124" i="6"/>
  <c r="G120" i="6"/>
  <c r="G118" i="6"/>
  <c r="G115" i="6"/>
  <c r="G113" i="6"/>
  <c r="G110" i="6"/>
  <c r="G108" i="6"/>
  <c r="G103" i="6"/>
  <c r="G101" i="6"/>
  <c r="G99" i="6"/>
  <c r="G97" i="6"/>
  <c r="G96" i="6" s="1"/>
  <c r="G94" i="6"/>
  <c r="G88" i="6"/>
  <c r="G87" i="6" s="1"/>
  <c r="G85" i="6"/>
  <c r="G84" i="6" s="1"/>
  <c r="G79" i="6"/>
  <c r="G78" i="6" s="1"/>
  <c r="G77" i="6" s="1"/>
  <c r="G76" i="6" s="1"/>
  <c r="G74" i="6"/>
  <c r="G72" i="6"/>
  <c r="G68" i="6"/>
  <c r="G67" i="6" s="1"/>
  <c r="G65" i="6"/>
  <c r="G62" i="6"/>
  <c r="G60" i="6"/>
  <c r="G57" i="6"/>
  <c r="G55" i="6"/>
  <c r="G53" i="6"/>
  <c r="I53" i="6" s="1"/>
  <c r="G47" i="6"/>
  <c r="G46" i="6" s="1"/>
  <c r="G45" i="6" s="1"/>
  <c r="G43" i="6"/>
  <c r="G42" i="6" s="1"/>
  <c r="G41" i="6" s="1"/>
  <c r="G39" i="6"/>
  <c r="G37" i="6"/>
  <c r="G33" i="6"/>
  <c r="G32" i="6" s="1"/>
  <c r="G31" i="6" s="1"/>
  <c r="G28" i="6"/>
  <c r="G27" i="6" s="1"/>
  <c r="G26" i="6" s="1"/>
  <c r="G24" i="6"/>
  <c r="G22" i="6"/>
  <c r="G18" i="6"/>
  <c r="G16" i="6"/>
  <c r="G12" i="6"/>
  <c r="G11" i="6" s="1"/>
  <c r="G10" i="6" s="1"/>
  <c r="F388" i="6"/>
  <c r="F387" i="6" s="1"/>
  <c r="F386" i="6" s="1"/>
  <c r="F385" i="6" s="1"/>
  <c r="F383" i="6"/>
  <c r="F382" i="6" s="1"/>
  <c r="F380" i="6"/>
  <c r="F379" i="6" s="1"/>
  <c r="F373" i="6"/>
  <c r="F371" i="6"/>
  <c r="F365" i="6"/>
  <c r="F362" i="6"/>
  <c r="F358" i="6"/>
  <c r="F357" i="6" s="1"/>
  <c r="F355" i="6"/>
  <c r="F354" i="6" s="1"/>
  <c r="F352" i="6"/>
  <c r="F351" i="6" s="1"/>
  <c r="F350" i="6" s="1"/>
  <c r="F348" i="6"/>
  <c r="F347" i="6" s="1"/>
  <c r="F345" i="6"/>
  <c r="F343" i="6"/>
  <c r="F340" i="6"/>
  <c r="F337" i="6"/>
  <c r="F334" i="6"/>
  <c r="F331" i="6"/>
  <c r="F327" i="6"/>
  <c r="F326" i="6" s="1"/>
  <c r="F325" i="6" s="1"/>
  <c r="F322" i="6"/>
  <c r="F320" i="6"/>
  <c r="F318" i="6"/>
  <c r="F314" i="6"/>
  <c r="F313" i="6"/>
  <c r="F312" i="6"/>
  <c r="F307" i="6"/>
  <c r="F302" i="6"/>
  <c r="F300" i="6"/>
  <c r="F299" i="6" s="1"/>
  <c r="F295" i="6"/>
  <c r="F294" i="6" s="1"/>
  <c r="F291" i="6"/>
  <c r="F289" i="6"/>
  <c r="F286" i="6"/>
  <c r="F282" i="6"/>
  <c r="F281" i="6" s="1"/>
  <c r="F280" i="6" s="1"/>
  <c r="F277" i="6"/>
  <c r="F276" i="6" s="1"/>
  <c r="F275" i="6" s="1"/>
  <c r="F274" i="6" s="1"/>
  <c r="F272" i="6"/>
  <c r="F271" i="6" s="1"/>
  <c r="F269" i="6"/>
  <c r="F267" i="6"/>
  <c r="F266" i="6"/>
  <c r="F265" i="6" s="1"/>
  <c r="F262" i="6"/>
  <c r="F261" i="6" s="1"/>
  <c r="F256" i="6"/>
  <c r="F253" i="6"/>
  <c r="F241" i="6"/>
  <c r="F240" i="6" s="1"/>
  <c r="F239" i="6" s="1"/>
  <c r="F238" i="6" s="1"/>
  <c r="F235" i="6"/>
  <c r="F234" i="6" s="1"/>
  <c r="F232" i="6"/>
  <c r="F230" i="6"/>
  <c r="F227" i="6"/>
  <c r="F226" i="6" s="1"/>
  <c r="F223" i="6"/>
  <c r="F221" i="6"/>
  <c r="F218" i="6"/>
  <c r="F216" i="6"/>
  <c r="F214" i="6"/>
  <c r="F210" i="6"/>
  <c r="F208" i="6"/>
  <c r="F206" i="6"/>
  <c r="F202" i="6"/>
  <c r="F201" i="6" s="1"/>
  <c r="F199" i="6"/>
  <c r="F197" i="6"/>
  <c r="F192" i="6"/>
  <c r="F191" i="6" s="1"/>
  <c r="F190" i="6" s="1"/>
  <c r="F188" i="6"/>
  <c r="F186" i="6"/>
  <c r="F183" i="6"/>
  <c r="F182" i="6" s="1"/>
  <c r="F180" i="6"/>
  <c r="F179" i="6" s="1"/>
  <c r="F178" i="6" s="1"/>
  <c r="F176" i="6"/>
  <c r="F174" i="6"/>
  <c r="F172" i="6"/>
  <c r="F169" i="6"/>
  <c r="F167" i="6"/>
  <c r="F165" i="6"/>
  <c r="F163" i="6"/>
  <c r="F161" i="6"/>
  <c r="F157" i="6"/>
  <c r="F155" i="6"/>
  <c r="F151" i="6"/>
  <c r="F149" i="6"/>
  <c r="F147" i="6"/>
  <c r="F145" i="6"/>
  <c r="F141" i="6"/>
  <c r="F140" i="6" s="1"/>
  <c r="F139" i="6" s="1"/>
  <c r="F137" i="6"/>
  <c r="F136" i="6" s="1"/>
  <c r="F135" i="6" s="1"/>
  <c r="F132" i="6"/>
  <c r="F130" i="6"/>
  <c r="F128" i="6"/>
  <c r="F125" i="6"/>
  <c r="F123" i="6"/>
  <c r="F120" i="6"/>
  <c r="F118" i="6"/>
  <c r="F115" i="6"/>
  <c r="F113" i="6"/>
  <c r="F110" i="6"/>
  <c r="F108" i="6"/>
  <c r="F103" i="6"/>
  <c r="F101" i="6"/>
  <c r="F99" i="6"/>
  <c r="F97" i="6"/>
  <c r="F96" i="6" s="1"/>
  <c r="F94" i="6"/>
  <c r="F88" i="6"/>
  <c r="F87" i="6" s="1"/>
  <c r="F85" i="6"/>
  <c r="F84" i="6" s="1"/>
  <c r="F79" i="6"/>
  <c r="F78" i="6" s="1"/>
  <c r="F77" i="6" s="1"/>
  <c r="F76" i="6" s="1"/>
  <c r="F74" i="6"/>
  <c r="F72" i="6"/>
  <c r="F68" i="6"/>
  <c r="F67" i="6" s="1"/>
  <c r="F65" i="6"/>
  <c r="F62" i="6"/>
  <c r="F60" i="6"/>
  <c r="F57" i="6"/>
  <c r="F55" i="6"/>
  <c r="F51" i="6"/>
  <c r="F47" i="6"/>
  <c r="F46" i="6" s="1"/>
  <c r="F45" i="6" s="1"/>
  <c r="F43" i="6"/>
  <c r="F42" i="6" s="1"/>
  <c r="F41" i="6" s="1"/>
  <c r="F39" i="6"/>
  <c r="F37" i="6"/>
  <c r="F33" i="6"/>
  <c r="F32" i="6" s="1"/>
  <c r="F31" i="6" s="1"/>
  <c r="F28" i="6"/>
  <c r="F27" i="6" s="1"/>
  <c r="F26" i="6" s="1"/>
  <c r="F24" i="6"/>
  <c r="F22" i="6"/>
  <c r="F18" i="6"/>
  <c r="F16" i="6"/>
  <c r="F12" i="6"/>
  <c r="F11" i="6" s="1"/>
  <c r="F10" i="6" s="1"/>
  <c r="H253" i="6" l="1"/>
  <c r="I254" i="6"/>
  <c r="G265" i="6"/>
  <c r="I266" i="6"/>
  <c r="F117" i="6"/>
  <c r="G117" i="6"/>
  <c r="G196" i="6"/>
  <c r="G195" i="6" s="1"/>
  <c r="F59" i="6"/>
  <c r="F50" i="6" s="1"/>
  <c r="F71" i="6"/>
  <c r="F107" i="6"/>
  <c r="F106" i="6" s="1"/>
  <c r="F112" i="6"/>
  <c r="G107" i="6"/>
  <c r="G106" i="6" s="1"/>
  <c r="G112" i="6"/>
  <c r="G185" i="6"/>
  <c r="G205" i="6"/>
  <c r="G204" i="6" s="1"/>
  <c r="G220" i="6"/>
  <c r="G285" i="6"/>
  <c r="G284" i="6" s="1"/>
  <c r="G279" i="6" s="1"/>
  <c r="G298" i="6"/>
  <c r="G297" i="6" s="1"/>
  <c r="H107" i="6"/>
  <c r="H106" i="6" s="1"/>
  <c r="I208" i="6"/>
  <c r="I214" i="6"/>
  <c r="I230" i="6"/>
  <c r="H285" i="6"/>
  <c r="H284" i="6" s="1"/>
  <c r="H274" i="6"/>
  <c r="I274" i="6" s="1"/>
  <c r="I275" i="6"/>
  <c r="H261" i="6"/>
  <c r="I261" i="6" s="1"/>
  <c r="I262" i="6"/>
  <c r="H326" i="6"/>
  <c r="I327" i="6"/>
  <c r="I10" i="6"/>
  <c r="I256" i="6"/>
  <c r="I265" i="6"/>
  <c r="I307" i="6"/>
  <c r="I331" i="6"/>
  <c r="I337" i="6"/>
  <c r="I362" i="6"/>
  <c r="I371" i="6"/>
  <c r="F196" i="6"/>
  <c r="F195" i="6" s="1"/>
  <c r="F285" i="6"/>
  <c r="F284" i="6" s="1"/>
  <c r="F279" i="6" s="1"/>
  <c r="F298" i="6"/>
  <c r="F297" i="6" s="1"/>
  <c r="F342" i="6"/>
  <c r="H15" i="6"/>
  <c r="I253" i="6"/>
  <c r="I314" i="6"/>
  <c r="I334" i="6"/>
  <c r="I365" i="6"/>
  <c r="H378" i="6"/>
  <c r="H377" i="6" s="1"/>
  <c r="F370" i="6"/>
  <c r="F369" i="6" s="1"/>
  <c r="F368" i="6" s="1"/>
  <c r="H298" i="6"/>
  <c r="H297" i="6" s="1"/>
  <c r="F252" i="6"/>
  <c r="G252" i="6"/>
  <c r="F14" i="6"/>
  <c r="F264" i="6"/>
  <c r="F260" i="6" s="1"/>
  <c r="F259" i="6" s="1"/>
  <c r="F311" i="6"/>
  <c r="F306" i="6" s="1"/>
  <c r="F305" i="6" s="1"/>
  <c r="F304" i="6" s="1"/>
  <c r="F330" i="6"/>
  <c r="F361" i="6"/>
  <c r="F360" i="6" s="1"/>
  <c r="G15" i="6"/>
  <c r="G21" i="6"/>
  <c r="G20" i="6" s="1"/>
  <c r="G36" i="6"/>
  <c r="G30" i="6" s="1"/>
  <c r="G264" i="6"/>
  <c r="G260" i="6" s="1"/>
  <c r="G259" i="6" s="1"/>
  <c r="G311" i="6"/>
  <c r="G306" i="6" s="1"/>
  <c r="G305" i="6" s="1"/>
  <c r="G304" i="6" s="1"/>
  <c r="G330" i="6"/>
  <c r="G342" i="6"/>
  <c r="H59" i="6"/>
  <c r="H50" i="6" s="1"/>
  <c r="H252" i="6"/>
  <c r="G145" i="6"/>
  <c r="I145" i="6" s="1"/>
  <c r="I146" i="6"/>
  <c r="H78" i="6"/>
  <c r="H77" i="6" s="1"/>
  <c r="H76" i="6" s="1"/>
  <c r="I79" i="6"/>
  <c r="G123" i="6"/>
  <c r="I123" i="6" s="1"/>
  <c r="I124" i="6"/>
  <c r="G147" i="6"/>
  <c r="I147" i="6" s="1"/>
  <c r="I148" i="6"/>
  <c r="G218" i="6"/>
  <c r="I218" i="6" s="1"/>
  <c r="I219" i="6"/>
  <c r="H67" i="6"/>
  <c r="I67" i="6" s="1"/>
  <c r="I68" i="6"/>
  <c r="H84" i="6"/>
  <c r="I84" i="6" s="1"/>
  <c r="I85" i="6"/>
  <c r="H127" i="6"/>
  <c r="H140" i="6"/>
  <c r="I141" i="6"/>
  <c r="I149" i="6"/>
  <c r="I186" i="6"/>
  <c r="F127" i="6"/>
  <c r="F171" i="6"/>
  <c r="F205" i="6"/>
  <c r="F204" i="6" s="1"/>
  <c r="F220" i="6"/>
  <c r="G59" i="6"/>
  <c r="G71" i="6"/>
  <c r="G127" i="6"/>
  <c r="G171" i="6"/>
  <c r="G373" i="6"/>
  <c r="G370" i="6" s="1"/>
  <c r="G369" i="6" s="1"/>
  <c r="G368" i="6" s="1"/>
  <c r="G378" i="6"/>
  <c r="G377" i="6" s="1"/>
  <c r="H14" i="6"/>
  <c r="I94" i="6"/>
  <c r="H171" i="6"/>
  <c r="I197" i="6"/>
  <c r="H264" i="6"/>
  <c r="H311" i="6"/>
  <c r="H330" i="6"/>
  <c r="H342" i="6"/>
  <c r="H220" i="6"/>
  <c r="H205" i="6"/>
  <c r="H196" i="6"/>
  <c r="H185" i="6"/>
  <c r="I185" i="6" s="1"/>
  <c r="F185" i="6"/>
  <c r="H87" i="6"/>
  <c r="I88" i="6"/>
  <c r="H122" i="6"/>
  <c r="H117" i="6"/>
  <c r="F122" i="6"/>
  <c r="H370" i="6"/>
  <c r="F15" i="6"/>
  <c r="F21" i="6"/>
  <c r="F20" i="6" s="1"/>
  <c r="F36" i="6"/>
  <c r="F30" i="6" s="1"/>
  <c r="F154" i="6"/>
  <c r="F153" i="6" s="1"/>
  <c r="F160" i="6"/>
  <c r="F213" i="6"/>
  <c r="F229" i="6"/>
  <c r="F225" i="6" s="1"/>
  <c r="F247" i="6"/>
  <c r="F246" i="6" s="1"/>
  <c r="F378" i="6"/>
  <c r="F377" i="6" s="1"/>
  <c r="G51" i="6"/>
  <c r="G154" i="6"/>
  <c r="G153" i="6" s="1"/>
  <c r="G160" i="6"/>
  <c r="G229" i="6"/>
  <c r="G225" i="6" s="1"/>
  <c r="G247" i="6"/>
  <c r="G246" i="6" s="1"/>
  <c r="H154" i="6"/>
  <c r="H153" i="6" s="1"/>
  <c r="H160" i="6"/>
  <c r="H213" i="6"/>
  <c r="H229" i="6"/>
  <c r="H247" i="6"/>
  <c r="G361" i="6"/>
  <c r="G360" i="6" s="1"/>
  <c r="H21" i="6"/>
  <c r="H71" i="6"/>
  <c r="H112" i="6"/>
  <c r="H361" i="6"/>
  <c r="H36" i="6"/>
  <c r="I33" i="6"/>
  <c r="H93" i="6"/>
  <c r="H144" i="6"/>
  <c r="G83" i="6"/>
  <c r="G93" i="6"/>
  <c r="G92" i="6" s="1"/>
  <c r="G91" i="6" s="1"/>
  <c r="G14" i="6"/>
  <c r="F83" i="6"/>
  <c r="F93" i="6"/>
  <c r="F92" i="6" s="1"/>
  <c r="F91" i="6" s="1"/>
  <c r="F144" i="6"/>
  <c r="F143" i="6" s="1"/>
  <c r="F329" i="6" l="1"/>
  <c r="G159" i="6"/>
  <c r="F245" i="6"/>
  <c r="F244" i="6" s="1"/>
  <c r="F243" i="6" s="1"/>
  <c r="F212" i="6"/>
  <c r="F194" i="6" s="1"/>
  <c r="I330" i="6"/>
  <c r="I15" i="6"/>
  <c r="F324" i="6"/>
  <c r="I285" i="6"/>
  <c r="I284" i="6"/>
  <c r="H279" i="6"/>
  <c r="I279" i="6" s="1"/>
  <c r="F49" i="6"/>
  <c r="F9" i="6" s="1"/>
  <c r="F105" i="6"/>
  <c r="F82" i="6" s="1"/>
  <c r="H260" i="6"/>
  <c r="I260" i="6" s="1"/>
  <c r="I264" i="6"/>
  <c r="H325" i="6"/>
  <c r="I325" i="6" s="1"/>
  <c r="I326" i="6"/>
  <c r="H83" i="6"/>
  <c r="I83" i="6" s="1"/>
  <c r="G245" i="6"/>
  <c r="G244" i="6" s="1"/>
  <c r="G243" i="6" s="1"/>
  <c r="G213" i="6"/>
  <c r="G212" i="6" s="1"/>
  <c r="G194" i="6" s="1"/>
  <c r="I59" i="6"/>
  <c r="I252" i="6"/>
  <c r="G329" i="6"/>
  <c r="G324" i="6" s="1"/>
  <c r="I373" i="6"/>
  <c r="H306" i="6"/>
  <c r="I306" i="6" s="1"/>
  <c r="I311" i="6"/>
  <c r="H369" i="6"/>
  <c r="I370" i="6"/>
  <c r="H360" i="6"/>
  <c r="I360" i="6" s="1"/>
  <c r="I361" i="6"/>
  <c r="H246" i="6"/>
  <c r="I247" i="6"/>
  <c r="I36" i="6"/>
  <c r="I229" i="6"/>
  <c r="H159" i="6"/>
  <c r="I159" i="6" s="1"/>
  <c r="F159" i="6"/>
  <c r="F134" i="6" s="1"/>
  <c r="H329" i="6"/>
  <c r="H143" i="6"/>
  <c r="H204" i="6"/>
  <c r="I204" i="6" s="1"/>
  <c r="I205" i="6"/>
  <c r="H139" i="6"/>
  <c r="I139" i="6" s="1"/>
  <c r="I140" i="6"/>
  <c r="H92" i="6"/>
  <c r="I93" i="6"/>
  <c r="H49" i="6"/>
  <c r="H195" i="6"/>
  <c r="I195" i="6" s="1"/>
  <c r="I196" i="6"/>
  <c r="I127" i="6"/>
  <c r="I14" i="6"/>
  <c r="G144" i="6"/>
  <c r="G143" i="6" s="1"/>
  <c r="H105" i="6"/>
  <c r="G50" i="6"/>
  <c r="G49" i="6" s="1"/>
  <c r="G9" i="6" s="1"/>
  <c r="G122" i="6"/>
  <c r="G105" i="6" s="1"/>
  <c r="G82" i="6" s="1"/>
  <c r="I51" i="6"/>
  <c r="H225" i="6"/>
  <c r="I225" i="6" s="1"/>
  <c r="H212" i="6"/>
  <c r="H20" i="6"/>
  <c r="I21" i="6"/>
  <c r="H30" i="6"/>
  <c r="I257" i="6"/>
  <c r="G134" i="6" l="1"/>
  <c r="I213" i="6"/>
  <c r="H259" i="6"/>
  <c r="I259" i="6" s="1"/>
  <c r="H194" i="6"/>
  <c r="I194" i="6" s="1"/>
  <c r="I212" i="6"/>
  <c r="H245" i="6"/>
  <c r="H244" i="6" s="1"/>
  <c r="I246" i="6"/>
  <c r="I105" i="6"/>
  <c r="I144" i="6"/>
  <c r="H305" i="6"/>
  <c r="H304" i="6" s="1"/>
  <c r="I304" i="6" s="1"/>
  <c r="H368" i="6"/>
  <c r="I368" i="6" s="1"/>
  <c r="I369" i="6"/>
  <c r="H324" i="6"/>
  <c r="I324" i="6" s="1"/>
  <c r="I329" i="6"/>
  <c r="H134" i="6"/>
  <c r="I134" i="6" s="1"/>
  <c r="H91" i="6"/>
  <c r="I92" i="6"/>
  <c r="I49" i="6"/>
  <c r="G390" i="6"/>
  <c r="I122" i="6"/>
  <c r="I50" i="6"/>
  <c r="I143" i="6"/>
  <c r="F390" i="6"/>
  <c r="H9" i="6"/>
  <c r="I9" i="6" s="1"/>
  <c r="I30" i="6"/>
  <c r="I340" i="6"/>
  <c r="I245" i="6" l="1"/>
  <c r="I305" i="6"/>
  <c r="I244" i="6"/>
  <c r="H243" i="6"/>
  <c r="I243" i="6" s="1"/>
  <c r="I91" i="6"/>
  <c r="H82" i="6"/>
  <c r="I82" i="6" s="1"/>
  <c r="I188" i="6"/>
  <c r="I210" i="6"/>
  <c r="H390" i="6" l="1"/>
  <c r="I390" i="6" s="1"/>
  <c r="I227" i="6"/>
  <c r="I226" i="6" s="1"/>
  <c r="I272" i="6" l="1"/>
  <c r="I271" i="6" s="1"/>
  <c r="I74" i="6" l="1"/>
  <c r="I206" i="6" l="1"/>
  <c r="I302" i="6" l="1"/>
  <c r="I295" i="6"/>
  <c r="I294" i="6" s="1"/>
  <c r="I110" i="6" l="1"/>
  <c r="I345" i="6" l="1"/>
  <c r="I43" i="6"/>
  <c r="I42" i="6" s="1"/>
  <c r="I41" i="6" s="1"/>
  <c r="I180" i="6" l="1"/>
  <c r="I179" i="6" s="1"/>
  <c r="I300" i="6"/>
  <c r="I299" i="6" s="1"/>
  <c r="I298" i="6" l="1"/>
  <c r="I297" i="6" s="1"/>
  <c r="I291" i="6"/>
  <c r="I289" i="6"/>
  <c r="I286" i="6"/>
  <c r="I269" i="6"/>
  <c r="I267" i="6"/>
  <c r="I192" i="6" l="1"/>
  <c r="I191" i="6" s="1"/>
  <c r="J269" i="6" l="1"/>
  <c r="I235" i="6"/>
  <c r="I234" i="6" s="1"/>
  <c r="I169" i="6" l="1"/>
  <c r="I132" i="6" l="1"/>
  <c r="I108" i="6" l="1"/>
  <c r="I107" i="6" l="1"/>
  <c r="I106" i="6" s="1"/>
  <c r="I190" i="6" l="1"/>
  <c r="I151" i="6" l="1"/>
  <c r="I87" i="6"/>
  <c r="I22" i="6" l="1"/>
  <c r="I163" i="6" l="1"/>
  <c r="I165" i="6"/>
  <c r="I161" i="6"/>
  <c r="I183" i="6"/>
  <c r="I182" i="6" s="1"/>
  <c r="I167" i="6"/>
  <c r="I282" i="6"/>
  <c r="I281" i="6" s="1"/>
  <c r="I160" i="6" l="1"/>
  <c r="I355" i="6"/>
  <c r="I354" i="6" s="1"/>
  <c r="I352" i="6" l="1"/>
  <c r="I351" i="6" s="1"/>
  <c r="I350" i="6" s="1"/>
  <c r="I383" i="6" l="1"/>
  <c r="I223" i="6" l="1"/>
  <c r="I216" i="6" l="1"/>
  <c r="I202" i="6"/>
  <c r="I201" i="6" s="1"/>
  <c r="I199" i="6" l="1"/>
  <c r="I137" i="6"/>
  <c r="I136" i="6" s="1"/>
  <c r="I157" i="6"/>
  <c r="I28" i="6"/>
  <c r="I27" i="6" s="1"/>
  <c r="I26" i="6" s="1"/>
  <c r="I37" i="6"/>
  <c r="I18" i="6" l="1"/>
  <c r="I322" i="6" l="1"/>
  <c r="I125" i="6" l="1"/>
  <c r="I172" i="6" l="1"/>
  <c r="I221" i="6"/>
  <c r="I220" i="6" s="1"/>
  <c r="I380" i="6" l="1"/>
  <c r="R277" i="6"/>
  <c r="I277" i="6" l="1"/>
  <c r="I276" i="6" s="1"/>
  <c r="I55" i="6" l="1"/>
  <c r="I120" i="6" l="1"/>
  <c r="I118" i="6"/>
  <c r="I113" i="6"/>
  <c r="I115" i="6"/>
  <c r="I112" i="6" l="1"/>
  <c r="I117" i="6"/>
  <c r="I176" i="6"/>
  <c r="I155" i="6"/>
  <c r="I154" i="6" s="1"/>
  <c r="I39" i="6"/>
  <c r="I72" i="6" l="1"/>
  <c r="I71" i="6" s="1"/>
  <c r="I12" i="6" l="1"/>
  <c r="I11" i="6" s="1"/>
  <c r="I16" i="6"/>
  <c r="I24" i="6"/>
  <c r="I32" i="6"/>
  <c r="I31" i="6" s="1"/>
  <c r="I47" i="6"/>
  <c r="I46" i="6" s="1"/>
  <c r="I45" i="6" s="1"/>
  <c r="I57" i="6"/>
  <c r="I60" i="6"/>
  <c r="I65" i="6"/>
  <c r="I78" i="6"/>
  <c r="I77" i="6" s="1"/>
  <c r="I76" i="6" s="1"/>
  <c r="I135" i="6"/>
  <c r="I174" i="6"/>
  <c r="I171" i="6" s="1"/>
  <c r="I178" i="6"/>
  <c r="I232" i="6"/>
  <c r="I241" i="6"/>
  <c r="I240" i="6" s="1"/>
  <c r="I280" i="6"/>
  <c r="I318" i="6"/>
  <c r="I320" i="6"/>
  <c r="I348" i="6"/>
  <c r="I347" i="6" s="1"/>
  <c r="I379" i="6"/>
  <c r="I382" i="6"/>
  <c r="I388" i="6"/>
  <c r="I387" i="6" s="1"/>
  <c r="I386" i="6" s="1"/>
  <c r="I20" i="6" l="1"/>
  <c r="I239" i="6"/>
  <c r="I238" i="6" s="1"/>
  <c r="I378" i="6"/>
  <c r="I377" i="6" s="1"/>
  <c r="I385" i="6"/>
  <c r="I153" i="6"/>
  <c r="J12" i="6"/>
  <c r="J11" i="6" s="1"/>
  <c r="J10" i="6" s="1"/>
  <c r="J16" i="6"/>
  <c r="J15" i="6" s="1"/>
  <c r="J14" i="6" s="1"/>
  <c r="J22" i="6"/>
  <c r="J24" i="6"/>
  <c r="J33" i="6"/>
  <c r="J37" i="6"/>
  <c r="J47" i="6"/>
  <c r="J46" i="6" s="1"/>
  <c r="J45" i="6" s="1"/>
  <c r="J79" i="6"/>
  <c r="J78" i="6" s="1"/>
  <c r="J77" i="6" s="1"/>
  <c r="J76" i="6" s="1"/>
  <c r="J85" i="6"/>
  <c r="J84" i="6" s="1"/>
  <c r="J83" i="6" s="1"/>
  <c r="J82" i="6" s="1"/>
  <c r="J106" i="6"/>
  <c r="J141" i="6"/>
  <c r="J175" i="6"/>
  <c r="J198" i="6"/>
  <c r="J205" i="6"/>
  <c r="J243" i="6"/>
  <c r="J242" i="6" s="1"/>
  <c r="J241" i="6" s="1"/>
  <c r="J240" i="6" s="1"/>
  <c r="J260" i="6"/>
  <c r="J286" i="6"/>
  <c r="J311" i="6"/>
  <c r="J307" i="6" s="1"/>
  <c r="J306" i="6" s="1"/>
  <c r="J321" i="6"/>
  <c r="J320" i="6" s="1"/>
  <c r="J319" i="6" s="1"/>
  <c r="J329" i="6"/>
  <c r="J328" i="6" s="1"/>
  <c r="J325" i="6" s="1"/>
  <c r="J367" i="6"/>
  <c r="J366" i="6" s="1"/>
  <c r="J365" i="6" s="1"/>
  <c r="J368" i="6"/>
  <c r="J375" i="6"/>
  <c r="J389" i="6"/>
  <c r="J385" i="6" s="1"/>
  <c r="J49" i="6"/>
  <c r="J21" i="6" l="1"/>
  <c r="J20" i="6" s="1"/>
  <c r="J31" i="6"/>
  <c r="J30" i="6" s="1"/>
  <c r="J213" i="6"/>
  <c r="J197" i="6"/>
  <c r="J196" i="6" s="1"/>
  <c r="J361" i="6"/>
  <c r="J9" i="6" l="1"/>
  <c r="J390" i="6" s="1"/>
</calcChain>
</file>

<file path=xl/sharedStrings.xml><?xml version="1.0" encoding="utf-8"?>
<sst xmlns="http://schemas.openxmlformats.org/spreadsheetml/2006/main" count="878" uniqueCount="418">
  <si>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</si>
  <si>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</si>
  <si>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</si>
  <si>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</si>
  <si>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</si>
  <si>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</si>
  <si>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</si>
  <si>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</si>
  <si>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</si>
  <si>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</si>
  <si>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</si>
  <si>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</si>
  <si>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</si>
  <si>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</si>
  <si>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</si>
  <si>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</si>
  <si>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</si>
  <si>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</si>
  <si>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</si>
  <si>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</si>
  <si>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</si>
  <si>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</si>
  <si>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</si>
  <si>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</si>
  <si>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</si>
  <si>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</si>
  <si>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</si>
  <si>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</si>
  <si>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</si>
  <si>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</si>
  <si>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</si>
  <si>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</si>
  <si>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</si>
  <si>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</si>
  <si>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</si>
  <si>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</si>
  <si>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</si>
  <si>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</si>
  <si>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</si>
  <si>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</si>
  <si>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</si>
  <si>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</si>
  <si>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</si>
  <si>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</si>
  <si>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</si>
  <si>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</si>
  <si>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</si>
  <si>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</si>
  <si>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</si>
  <si>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</si>
  <si>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</si>
  <si>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</si>
  <si>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</si>
  <si>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</si>
  <si>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</si>
  <si>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</si>
  <si>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</si>
  <si>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</si>
  <si>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</si>
  <si>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</si>
  <si>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</si>
  <si>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</si>
  <si>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</si>
  <si>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</si>
  <si>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</si>
  <si>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</si>
  <si>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</si>
  <si>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</si>
  <si>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</si>
  <si>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</si>
  <si>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</si>
  <si>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</si>
  <si>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</si>
  <si>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</si>
  <si>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</si>
  <si>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</si>
  <si>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</si>
  <si>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</si>
  <si>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</si>
  <si>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</si>
  <si>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</si>
  <si>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</si>
  <si>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</si>
  <si>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</si>
  <si>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</si>
  <si>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</si>
  <si>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</si>
  <si>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</si>
  <si>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</si>
  <si>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</si>
  <si>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</si>
  <si>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</si>
  <si>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</si>
  <si>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</si>
  <si>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</si>
  <si>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</si>
  <si>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</si>
  <si>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</si>
  <si>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</si>
  <si>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</si>
  <si>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</si>
  <si>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</si>
  <si>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</si>
  <si>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</si>
  <si>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</si>
  <si>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</si>
  <si>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</si>
  <si>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</si>
  <si>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</si>
  <si>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</si>
  <si>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</si>
  <si>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</si>
  <si>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</si>
  <si>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</si>
  <si>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</si>
  <si>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</si>
  <si>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</si>
  <si>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</si>
  <si>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</si>
  <si>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</si>
  <si>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</si>
  <si>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</si>
  <si>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</si>
  <si>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</si>
  <si>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</si>
  <si>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</si>
  <si>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</si>
  <si>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</si>
  <si>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</si>
  <si>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</si>
  <si>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</si>
  <si>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</si>
  <si>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</si>
  <si>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</si>
  <si>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</si>
  <si>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</si>
  <si>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</si>
  <si>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</si>
  <si>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</si>
  <si>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</si>
  <si>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</si>
  <si>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</si>
  <si>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</si>
  <si>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</si>
  <si>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</si>
  <si>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</si>
  <si>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</si>
  <si>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</si>
  <si>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</si>
  <si>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</si>
  <si>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</si>
  <si>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</si>
  <si>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</si>
  <si>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</si>
  <si>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</si>
  <si>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</si>
  <si>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</si>
  <si>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</si>
  <si>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</si>
  <si>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</si>
  <si>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</si>
  <si>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</si>
  <si>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</si>
  <si>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</si>
  <si>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</si>
  <si>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</si>
  <si>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</si>
  <si>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</si>
  <si>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</si>
  <si>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</si>
  <si>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</si>
  <si>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</si>
  <si>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</si>
  <si>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</si>
  <si>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</si>
  <si>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</si>
  <si>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</si>
  <si>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</si>
  <si>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</si>
  <si>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</si>
  <si>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</si>
  <si>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</si>
  <si>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</si>
  <si>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</si>
  <si>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</si>
  <si>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</si>
  <si>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</si>
  <si>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</si>
  <si>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</si>
  <si>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</si>
  <si>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</si>
  <si>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</si>
  <si>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</si>
  <si>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</si>
  <si>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</si>
  <si>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</si>
  <si>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</si>
  <si>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</si>
  <si>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</si>
  <si>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</si>
  <si>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</si>
  <si>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</si>
  <si>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</si>
  <si>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</si>
  <si>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</si>
  <si>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</si>
  <si>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</si>
  <si>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</si>
  <si>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</si>
  <si>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</si>
  <si>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</si>
  <si>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</si>
  <si>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</si>
  <si>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</si>
  <si>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</si>
  <si>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</si>
  <si>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</si>
  <si>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</si>
  <si>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</si>
  <si>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</si>
  <si>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</si>
  <si>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</si>
  <si>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</si>
  <si>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</si>
  <si>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</si>
  <si>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</si>
  <si>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</si>
  <si>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</si>
  <si>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</si>
  <si>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</si>
  <si>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</si>
  <si>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</si>
  <si>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</si>
  <si>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</si>
  <si>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</si>
  <si>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</si>
  <si>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</si>
  <si>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</si>
  <si>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</si>
  <si>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</si>
  <si>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</si>
  <si>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</si>
  <si>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</si>
  <si>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</si>
  <si>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</si>
  <si>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</si>
  <si>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</si>
  <si>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</si>
  <si>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</si>
  <si>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</si>
  <si>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</si>
  <si>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</si>
  <si>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</si>
  <si>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</si>
  <si>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</si>
  <si>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</si>
  <si>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</si>
  <si>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</si>
  <si>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</si>
  <si>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</si>
  <si>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</si>
  <si>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</si>
  <si>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</si>
  <si>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</si>
  <si>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</si>
  <si>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</si>
  <si>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</si>
  <si>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</si>
  <si>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</si>
  <si>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</si>
  <si>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</si>
  <si>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</si>
  <si>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</si>
  <si>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</si>
  <si>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</si>
  <si>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</si>
  <si>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</si>
  <si>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</si>
  <si>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</si>
  <si>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</si>
  <si>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</si>
  <si>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</si>
  <si>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</si>
  <si>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</si>
  <si>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</si>
  <si>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</si>
  <si>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</si>
  <si>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</si>
  <si>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</si>
  <si>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</si>
  <si>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</si>
  <si>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</si>
  <si>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</si>
  <si>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</si>
  <si>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</si>
  <si>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</si>
  <si>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</si>
  <si>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</si>
  <si>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</si>
  <si>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</si>
  <si>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</si>
  <si>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</si>
  <si>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</si>
  <si>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</si>
  <si>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</si>
  <si>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</si>
  <si>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</si>
  <si>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</si>
  <si>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</si>
  <si>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</si>
  <si>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</si>
  <si>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</si>
  <si>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</si>
  <si>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</si>
  <si>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</si>
  <si>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</si>
  <si>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</si>
  <si>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</si>
  <si>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</si>
  <si>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</si>
  <si>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</si>
  <si>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</si>
  <si>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</si>
  <si>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</si>
  <si>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</si>
  <si>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</si>
  <si>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</si>
  <si>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</si>
  <si>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</si>
  <si>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</si>
  <si>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</si>
  <si>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</si>
  <si>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</si>
  <si>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</si>
  <si>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</si>
  <si>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</si>
  <si>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</si>
  <si>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</si>
  <si>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</si>
  <si>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</si>
  <si>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</si>
  <si>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</si>
  <si>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</si>
  <si>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</si>
  <si>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</si>
  <si>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</si>
  <si>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</si>
  <si>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</si>
  <si>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</si>
  <si>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</si>
  <si>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</si>
  <si>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</si>
  <si>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</si>
  <si>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</si>
  <si>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</si>
  <si>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</si>
  <si>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</si>
  <si>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</si>
  <si>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</si>
  <si>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</si>
  <si>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</si>
  <si>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</si>
  <si>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</si>
  <si>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</si>
  <si>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</si>
  <si>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</si>
  <si>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</si>
  <si>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</si>
  <si>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</si>
  <si>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</si>
  <si>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</si>
  <si>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</si>
  <si>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</si>
  <si>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</si>
  <si>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</si>
  <si>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</si>
  <si>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</si>
  <si>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</si>
  <si>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</si>
  <si>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</si>
  <si>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</si>
  <si>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</si>
  <si>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</si>
  <si>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</si>
  <si>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</si>
  <si>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</si>
  <si>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</si>
  <si>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</si>
  <si>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</si>
  <si>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</si>
  <si>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</si>
  <si>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</si>
  <si>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</si>
  <si>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</si>
  <si>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</si>
  <si>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</si>
  <si>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</si>
  <si>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</si>
  <si>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</si>
  <si>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</si>
  <si>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</si>
  <si>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</si>
  <si>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</si>
  <si>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</si>
  <si>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</si>
  <si>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</si>
  <si>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</si>
  <si>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</si>
  <si>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</si>
  <si>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1 квартал 2020 года</t>
  </si>
  <si>
    <t xml:space="preserve">% исполнения к году </t>
  </si>
  <si>
    <t>Муниципальная программа "Обеспечение пожарной безопасности Махнёвского муниципального образования  на  2020-2026 годы"</t>
  </si>
  <si>
    <t>Сумма средств, предусмотринная на 2020 год  решением Думы о бюджете, в тыс. руб.</t>
  </si>
  <si>
    <t>Утвержденные бюджетные назначения с учетом уточнения на 2020 год, тыс. руб.</t>
  </si>
  <si>
    <t>Приложение № 2</t>
  </si>
  <si>
    <t>к  Постановлению Администрации</t>
  </si>
  <si>
    <t xml:space="preserve">                                                                                      от 13.05.2020   № 353</t>
  </si>
  <si>
    <t>Исполнено за 1 квартал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</si>
</sst>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6" borderId="0"/>
  </cellStyleXfs>
  <cellXfs count="8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6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166" fontId="9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0" fontId="8" fillId="0" borderId="2" xfId="0" applyFont="1" applyFill="1" applyBorder="1" applyAlignment="1">
      <alignment horizontal="center" vertical="center" wrapText="1" shrinkToFi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9" fillId="7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/>
    <xf numFmtId="166" fontId="9" fillId="2" borderId="1" xfId="0" applyNumberFormat="1" applyFont="1" applyFill="1" applyBorder="1" applyAlignment="1"/>
    <xf numFmtId="0" fontId="8" fillId="0" borderId="0" xfId="0" applyFont="1"/>
    <xf numFmtId="166" fontId="9" fillId="2" borderId="1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166" fontId="8" fillId="3" borderId="1" xfId="0" applyNumberFormat="1" applyFont="1" applyFill="1" applyBorder="1" applyAlignment="1"/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166" fontId="9" fillId="4" borderId="1" xfId="0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4"/>
  <sheetViews>
    <sheetView tabSelected="1" view="pageBreakPreview" topLeftCell="D379" zoomScaleNormal="100" zoomScaleSheetLayoutView="100" workbookViewId="0">
      <selection activeCell="E16" sqref="E16"/>
    </sheetView>
  </sheetViews>
  <sheetFormatPr defaultRowHeight="12.75" x14ac:dyDescent="0.2"/>
  <cols>
    <col min="1" max="1" width="4.28515625" customWidth="1"/>
    <col min="2" max="2" width="6.140625" style="9" customWidth="1"/>
    <col min="3" max="3" width="11.7109375" style="9" customWidth="1"/>
    <col min="4" max="4" width="8.140625" style="9" customWidth="1"/>
    <col min="5" max="5" width="58.28515625" style="11" customWidth="1"/>
    <col min="6" max="7" width="14.85546875" style="11" customWidth="1"/>
    <col min="8" max="8" width="15.140625" style="11" customWidth="1"/>
    <col min="9" max="9" width="14.85546875" style="5" customWidth="1"/>
    <col min="10" max="10" width="11.28515625" style="7" hidden="1" customWidth="1"/>
    <col min="11" max="11" width="0.28515625" hidden="1" customWidth="1"/>
    <col min="12" max="13" width="9.140625" hidden="1" customWidth="1"/>
  </cols>
  <sheetData>
    <row r="1" spans="1:13" ht="12.75" customHeight="1" x14ac:dyDescent="0.2">
      <c r="A1" s="16"/>
      <c r="B1" s="51"/>
      <c r="C1" s="51"/>
      <c r="D1" s="65"/>
      <c r="E1" s="84" t="s">
        <v>414</v>
      </c>
      <c r="F1" s="84"/>
      <c r="G1" s="84"/>
      <c r="H1" s="84"/>
      <c r="I1" s="84"/>
      <c r="J1" s="51"/>
      <c r="K1" s="66"/>
      <c r="L1" s="66"/>
      <c r="M1" s="66"/>
    </row>
    <row r="2" spans="1:13" x14ac:dyDescent="0.2">
      <c r="A2" s="16"/>
      <c r="B2" s="65"/>
      <c r="C2" s="65"/>
      <c r="D2" s="65"/>
      <c r="E2" s="84" t="s">
        <v>415</v>
      </c>
      <c r="F2" s="84"/>
      <c r="G2" s="84"/>
      <c r="H2" s="84"/>
      <c r="I2" s="84"/>
      <c r="J2" s="67"/>
      <c r="K2" s="66"/>
      <c r="L2" s="66"/>
      <c r="M2" s="66"/>
    </row>
    <row r="3" spans="1:13" x14ac:dyDescent="0.2">
      <c r="A3" s="17"/>
      <c r="B3" s="65"/>
      <c r="C3" s="65"/>
      <c r="D3" s="65"/>
      <c r="E3" s="84" t="s">
        <v>49</v>
      </c>
      <c r="F3" s="84"/>
      <c r="G3" s="84"/>
      <c r="H3" s="84"/>
      <c r="I3" s="84"/>
      <c r="J3" s="67"/>
      <c r="K3" s="66"/>
      <c r="L3" s="66"/>
      <c r="M3" s="66"/>
    </row>
    <row r="4" spans="1:13" x14ac:dyDescent="0.2">
      <c r="A4" s="16"/>
      <c r="B4" s="85" t="s">
        <v>416</v>
      </c>
      <c r="C4" s="85"/>
      <c r="D4" s="85"/>
      <c r="E4" s="85"/>
      <c r="F4" s="85"/>
      <c r="G4" s="85"/>
      <c r="H4" s="85"/>
      <c r="I4" s="85"/>
      <c r="J4" s="68"/>
      <c r="K4" s="66"/>
      <c r="L4" s="66"/>
      <c r="M4" s="66"/>
    </row>
    <row r="5" spans="1:13" x14ac:dyDescent="0.2">
      <c r="A5" s="16"/>
      <c r="B5" s="16"/>
      <c r="C5" s="17"/>
      <c r="D5" s="17"/>
      <c r="E5" s="18"/>
      <c r="F5" s="18"/>
      <c r="G5" s="18"/>
      <c r="H5" s="18"/>
      <c r="I5" s="49"/>
      <c r="J5" s="68"/>
      <c r="K5" s="66"/>
      <c r="L5" s="66"/>
      <c r="M5" s="66"/>
    </row>
    <row r="6" spans="1:13" ht="47.25" customHeight="1" x14ac:dyDescent="0.2">
      <c r="A6" s="86" t="s">
        <v>409</v>
      </c>
      <c r="B6" s="86"/>
      <c r="C6" s="86"/>
      <c r="D6" s="86"/>
      <c r="E6" s="86"/>
      <c r="F6" s="86"/>
      <c r="G6" s="86"/>
      <c r="H6" s="86"/>
      <c r="I6" s="86"/>
      <c r="J6" s="83"/>
      <c r="K6" s="83"/>
      <c r="L6" s="83"/>
      <c r="M6" s="83"/>
    </row>
    <row r="7" spans="1:13" x14ac:dyDescent="0.2">
      <c r="A7" s="50"/>
      <c r="B7" s="17"/>
      <c r="C7" s="17"/>
      <c r="D7" s="17"/>
      <c r="E7" s="18"/>
      <c r="F7" s="18"/>
      <c r="G7" s="18"/>
      <c r="H7" s="18"/>
      <c r="I7" s="49"/>
      <c r="J7" s="68"/>
      <c r="K7" s="66"/>
      <c r="L7" s="66"/>
      <c r="M7" s="66"/>
    </row>
    <row r="8" spans="1:13" ht="90.75" customHeight="1" x14ac:dyDescent="0.2">
      <c r="A8" s="19" t="s">
        <v>0</v>
      </c>
      <c r="B8" s="19" t="s">
        <v>2</v>
      </c>
      <c r="C8" s="19" t="s">
        <v>3</v>
      </c>
      <c r="D8" s="19" t="s">
        <v>4</v>
      </c>
      <c r="E8" s="20" t="s">
        <v>1</v>
      </c>
      <c r="F8" s="69" t="s">
        <v>412</v>
      </c>
      <c r="G8" s="70" t="s">
        <v>413</v>
      </c>
      <c r="H8" s="70" t="s">
        <v>417</v>
      </c>
      <c r="I8" s="70" t="s">
        <v>410</v>
      </c>
      <c r="J8" s="70" t="s">
        <v>410</v>
      </c>
      <c r="K8" s="66"/>
      <c r="L8" s="66"/>
      <c r="M8" s="66"/>
    </row>
    <row r="9" spans="1:13" ht="18.75" customHeight="1" x14ac:dyDescent="0.2">
      <c r="A9" s="21">
        <v>1</v>
      </c>
      <c r="B9" s="22">
        <v>100</v>
      </c>
      <c r="C9" s="23"/>
      <c r="D9" s="23"/>
      <c r="E9" s="24" t="s">
        <v>5</v>
      </c>
      <c r="F9" s="25">
        <f>SUM(F10+F14+F20+F26+F30+F41+F45+F49)</f>
        <v>39489.229999999996</v>
      </c>
      <c r="G9" s="25">
        <f>SUM(G10+G14+G20+G26+G30+G41+G45+G49)</f>
        <v>40260.629999999997</v>
      </c>
      <c r="H9" s="25">
        <f>SUM(H10+H14+H20+H26+H30+H41+H45+H49)</f>
        <v>9006.8849999999984</v>
      </c>
      <c r="I9" s="25">
        <f>H9/G9*100</f>
        <v>22.371445752339195</v>
      </c>
      <c r="J9" s="71" t="e">
        <f>J10+J14+J20+J30+J45+J49+#REF!</f>
        <v>#REF!</v>
      </c>
      <c r="K9" s="66"/>
      <c r="L9" s="66"/>
      <c r="M9" s="66"/>
    </row>
    <row r="10" spans="1:13" ht="25.5" customHeight="1" x14ac:dyDescent="0.2">
      <c r="A10" s="21">
        <v>2</v>
      </c>
      <c r="B10" s="22">
        <v>102</v>
      </c>
      <c r="C10" s="23"/>
      <c r="D10" s="23"/>
      <c r="E10" s="20" t="s">
        <v>51</v>
      </c>
      <c r="F10" s="25">
        <f t="shared" ref="F10:J12" si="0">F11</f>
        <v>980.1</v>
      </c>
      <c r="G10" s="25">
        <f t="shared" si="0"/>
        <v>980.1</v>
      </c>
      <c r="H10" s="25">
        <f t="shared" si="0"/>
        <v>254.2</v>
      </c>
      <c r="I10" s="25">
        <f>H10/G10*100</f>
        <v>25.936128966431994</v>
      </c>
      <c r="J10" s="71">
        <f t="shared" si="0"/>
        <v>1452</v>
      </c>
      <c r="K10" s="66"/>
      <c r="L10" s="66"/>
      <c r="M10" s="66"/>
    </row>
    <row r="11" spans="1:13" ht="12.75" customHeight="1" x14ac:dyDescent="0.2">
      <c r="A11" s="21">
        <v>3</v>
      </c>
      <c r="B11" s="22">
        <v>102</v>
      </c>
      <c r="C11" s="23" t="s">
        <v>106</v>
      </c>
      <c r="D11" s="23"/>
      <c r="E11" s="20" t="s">
        <v>55</v>
      </c>
      <c r="F11" s="25">
        <f t="shared" si="0"/>
        <v>980.1</v>
      </c>
      <c r="G11" s="25">
        <f t="shared" si="0"/>
        <v>980.1</v>
      </c>
      <c r="H11" s="25">
        <f t="shared" si="0"/>
        <v>254.2</v>
      </c>
      <c r="I11" s="25">
        <f t="shared" si="0"/>
        <v>25.936128966431994</v>
      </c>
      <c r="J11" s="71">
        <f t="shared" si="0"/>
        <v>1452</v>
      </c>
      <c r="K11" s="66"/>
      <c r="L11" s="66"/>
      <c r="M11" s="66"/>
    </row>
    <row r="12" spans="1:13" ht="12.75" customHeight="1" x14ac:dyDescent="0.2">
      <c r="A12" s="21">
        <v>4</v>
      </c>
      <c r="B12" s="22">
        <v>102</v>
      </c>
      <c r="C12" s="23" t="s">
        <v>104</v>
      </c>
      <c r="D12" s="23"/>
      <c r="E12" s="20" t="s">
        <v>30</v>
      </c>
      <c r="F12" s="25">
        <f t="shared" si="0"/>
        <v>980.1</v>
      </c>
      <c r="G12" s="25">
        <f t="shared" si="0"/>
        <v>980.1</v>
      </c>
      <c r="H12" s="25">
        <f t="shared" si="0"/>
        <v>254.2</v>
      </c>
      <c r="I12" s="25">
        <f t="shared" si="0"/>
        <v>25.936128966431994</v>
      </c>
      <c r="J12" s="71">
        <f t="shared" si="0"/>
        <v>1452</v>
      </c>
      <c r="K12" s="66"/>
      <c r="L12" s="66"/>
      <c r="M12" s="66"/>
    </row>
    <row r="13" spans="1:13" ht="27" customHeight="1" x14ac:dyDescent="0.2">
      <c r="A13" s="21">
        <v>5</v>
      </c>
      <c r="B13" s="26">
        <v>102</v>
      </c>
      <c r="C13" s="27" t="s">
        <v>104</v>
      </c>
      <c r="D13" s="27" t="s">
        <v>44</v>
      </c>
      <c r="E13" s="28" t="s">
        <v>184</v>
      </c>
      <c r="F13" s="29">
        <v>980.1</v>
      </c>
      <c r="G13" s="29">
        <v>980.1</v>
      </c>
      <c r="H13" s="29">
        <v>254.2</v>
      </c>
      <c r="I13" s="29">
        <f>H13/G13*100</f>
        <v>25.936128966431994</v>
      </c>
      <c r="J13" s="72">
        <v>1452</v>
      </c>
      <c r="K13" s="66"/>
      <c r="L13" s="66"/>
      <c r="M13" s="66"/>
    </row>
    <row r="14" spans="1:13" ht="38.25" customHeight="1" x14ac:dyDescent="0.2">
      <c r="A14" s="21">
        <v>6</v>
      </c>
      <c r="B14" s="22">
        <v>103</v>
      </c>
      <c r="C14" s="23"/>
      <c r="D14" s="23"/>
      <c r="E14" s="20" t="s">
        <v>27</v>
      </c>
      <c r="F14" s="25">
        <f>SUM(F16+F18)</f>
        <v>1163.0540000000001</v>
      </c>
      <c r="G14" s="25">
        <f>SUM(G16+G18)</f>
        <v>1163.0540000000001</v>
      </c>
      <c r="H14" s="25">
        <f>SUM(H16+H18)</f>
        <v>259.41200000000003</v>
      </c>
      <c r="I14" s="25">
        <f>H14/G14*100</f>
        <v>22.304381395876717</v>
      </c>
      <c r="J14" s="71">
        <f t="shared" ref="F14:J16" si="1">J15</f>
        <v>1517</v>
      </c>
      <c r="K14" s="66"/>
      <c r="L14" s="66"/>
      <c r="M14" s="66"/>
    </row>
    <row r="15" spans="1:13" ht="12.75" customHeight="1" x14ac:dyDescent="0.2">
      <c r="A15" s="21">
        <v>7</v>
      </c>
      <c r="B15" s="30">
        <v>103</v>
      </c>
      <c r="C15" s="31" t="s">
        <v>106</v>
      </c>
      <c r="D15" s="32"/>
      <c r="E15" s="20" t="s">
        <v>55</v>
      </c>
      <c r="F15" s="25">
        <f>SUM(F16+F18)</f>
        <v>1163.0540000000001</v>
      </c>
      <c r="G15" s="25">
        <f>SUM(G16+G18)</f>
        <v>1163.0540000000001</v>
      </c>
      <c r="H15" s="25">
        <f>SUM(H16+H18)</f>
        <v>259.41200000000003</v>
      </c>
      <c r="I15" s="25">
        <f>H15/G15*100</f>
        <v>22.304381395876717</v>
      </c>
      <c r="J15" s="71">
        <f t="shared" si="1"/>
        <v>1517</v>
      </c>
      <c r="K15" s="66"/>
      <c r="L15" s="66"/>
      <c r="M15" s="66"/>
    </row>
    <row r="16" spans="1:13" ht="24.75" customHeight="1" x14ac:dyDescent="0.2">
      <c r="A16" s="21">
        <v>8</v>
      </c>
      <c r="B16" s="30">
        <v>103</v>
      </c>
      <c r="C16" s="31" t="s">
        <v>103</v>
      </c>
      <c r="D16" s="32"/>
      <c r="E16" s="20" t="s">
        <v>102</v>
      </c>
      <c r="F16" s="25">
        <f t="shared" si="1"/>
        <v>532.55399999999997</v>
      </c>
      <c r="G16" s="25">
        <f t="shared" si="1"/>
        <v>532.55399999999997</v>
      </c>
      <c r="H16" s="25">
        <f t="shared" si="1"/>
        <v>128.87700000000001</v>
      </c>
      <c r="I16" s="25">
        <f t="shared" si="1"/>
        <v>24.19979945695648</v>
      </c>
      <c r="J16" s="71">
        <f t="shared" si="1"/>
        <v>1517</v>
      </c>
      <c r="K16" s="66"/>
      <c r="L16" s="66"/>
      <c r="M16" s="66"/>
    </row>
    <row r="17" spans="1:13" ht="22.5" customHeight="1" x14ac:dyDescent="0.2">
      <c r="A17" s="21">
        <v>9</v>
      </c>
      <c r="B17" s="33">
        <v>103</v>
      </c>
      <c r="C17" s="34" t="s">
        <v>103</v>
      </c>
      <c r="D17" s="27" t="s">
        <v>44</v>
      </c>
      <c r="E17" s="28" t="s">
        <v>184</v>
      </c>
      <c r="F17" s="29">
        <v>532.55399999999997</v>
      </c>
      <c r="G17" s="29">
        <v>532.55399999999997</v>
      </c>
      <c r="H17" s="29">
        <v>128.87700000000001</v>
      </c>
      <c r="I17" s="29">
        <f>H17/G17*100</f>
        <v>24.19979945695648</v>
      </c>
      <c r="J17" s="72">
        <v>1517</v>
      </c>
      <c r="K17" s="66"/>
      <c r="L17" s="66"/>
      <c r="M17" s="66"/>
    </row>
    <row r="18" spans="1:13" ht="28.5" customHeight="1" x14ac:dyDescent="0.2">
      <c r="A18" s="21">
        <v>10</v>
      </c>
      <c r="B18" s="33">
        <v>103</v>
      </c>
      <c r="C18" s="31" t="s">
        <v>105</v>
      </c>
      <c r="D18" s="27"/>
      <c r="E18" s="20" t="s">
        <v>56</v>
      </c>
      <c r="F18" s="25">
        <f>SUM(F19)</f>
        <v>630.5</v>
      </c>
      <c r="G18" s="25">
        <f>SUM(G19)</f>
        <v>630.5</v>
      </c>
      <c r="H18" s="25">
        <f>SUM(H19)</f>
        <v>130.535</v>
      </c>
      <c r="I18" s="25">
        <f>SUM(I19)</f>
        <v>20.703409992069783</v>
      </c>
      <c r="J18" s="72"/>
      <c r="K18" s="66"/>
      <c r="L18" s="66"/>
      <c r="M18" s="66"/>
    </row>
    <row r="19" spans="1:13" ht="25.5" customHeight="1" x14ac:dyDescent="0.2">
      <c r="A19" s="21">
        <v>11</v>
      </c>
      <c r="B19" s="33">
        <v>103</v>
      </c>
      <c r="C19" s="34" t="s">
        <v>105</v>
      </c>
      <c r="D19" s="27" t="s">
        <v>44</v>
      </c>
      <c r="E19" s="28" t="s">
        <v>184</v>
      </c>
      <c r="F19" s="29">
        <v>630.5</v>
      </c>
      <c r="G19" s="29">
        <v>630.5</v>
      </c>
      <c r="H19" s="29">
        <v>130.535</v>
      </c>
      <c r="I19" s="29">
        <f>H19/G19*100</f>
        <v>20.703409992069783</v>
      </c>
      <c r="J19" s="72"/>
      <c r="K19" s="66"/>
      <c r="L19" s="66"/>
      <c r="M19" s="66"/>
    </row>
    <row r="20" spans="1:13" ht="44.25" customHeight="1" x14ac:dyDescent="0.2">
      <c r="A20" s="21">
        <v>12</v>
      </c>
      <c r="B20" s="22">
        <v>104</v>
      </c>
      <c r="C20" s="23"/>
      <c r="D20" s="23"/>
      <c r="E20" s="20" t="s">
        <v>32</v>
      </c>
      <c r="F20" s="25">
        <f>F21</f>
        <v>13968.09</v>
      </c>
      <c r="G20" s="25">
        <f>G21</f>
        <v>13968.09</v>
      </c>
      <c r="H20" s="25">
        <f>H21</f>
        <v>3171.7400000000002</v>
      </c>
      <c r="I20" s="25">
        <f>I21</f>
        <v>22.707041549703646</v>
      </c>
      <c r="J20" s="71" t="e">
        <f>J21</f>
        <v>#REF!</v>
      </c>
      <c r="K20" s="66"/>
      <c r="L20" s="66"/>
      <c r="M20" s="66"/>
    </row>
    <row r="21" spans="1:13" ht="12.75" customHeight="1" x14ac:dyDescent="0.2">
      <c r="A21" s="21">
        <v>13</v>
      </c>
      <c r="B21" s="22">
        <v>104</v>
      </c>
      <c r="C21" s="23" t="s">
        <v>106</v>
      </c>
      <c r="D21" s="23"/>
      <c r="E21" s="20" t="s">
        <v>55</v>
      </c>
      <c r="F21" s="25">
        <f>SUM(F22+F24)</f>
        <v>13968.09</v>
      </c>
      <c r="G21" s="25">
        <f>SUM(G22+G24)</f>
        <v>13968.09</v>
      </c>
      <c r="H21" s="25">
        <f>SUM(H22+H24)</f>
        <v>3171.7400000000002</v>
      </c>
      <c r="I21" s="25">
        <f>H21/G21*100</f>
        <v>22.707041549703646</v>
      </c>
      <c r="J21" s="71" t="e">
        <f>J22+J24+#REF!+#REF!</f>
        <v>#REF!</v>
      </c>
      <c r="K21" s="66"/>
      <c r="L21" s="66"/>
      <c r="M21" s="66"/>
    </row>
    <row r="22" spans="1:13" ht="25.5" customHeight="1" x14ac:dyDescent="0.2">
      <c r="A22" s="21">
        <v>14</v>
      </c>
      <c r="B22" s="22">
        <v>104</v>
      </c>
      <c r="C22" s="23" t="s">
        <v>105</v>
      </c>
      <c r="D22" s="23"/>
      <c r="E22" s="20" t="s">
        <v>56</v>
      </c>
      <c r="F22" s="25">
        <f>SUM(F23:F23)</f>
        <v>9950.2000000000007</v>
      </c>
      <c r="G22" s="25">
        <f>SUM(G23:G23)</f>
        <v>9950.2000000000007</v>
      </c>
      <c r="H22" s="25">
        <f>SUM(H23:H23)</f>
        <v>2492.3000000000002</v>
      </c>
      <c r="I22" s="25">
        <f>SUM(I23:I23)</f>
        <v>25.0477377339149</v>
      </c>
      <c r="J22" s="71">
        <f>J23</f>
        <v>14238</v>
      </c>
      <c r="K22" s="66"/>
      <c r="L22" s="66"/>
      <c r="M22" s="66"/>
    </row>
    <row r="23" spans="1:13" ht="28.5" customHeight="1" x14ac:dyDescent="0.2">
      <c r="A23" s="21">
        <v>15</v>
      </c>
      <c r="B23" s="26">
        <v>104</v>
      </c>
      <c r="C23" s="27" t="s">
        <v>105</v>
      </c>
      <c r="D23" s="27" t="s">
        <v>44</v>
      </c>
      <c r="E23" s="28" t="s">
        <v>184</v>
      </c>
      <c r="F23" s="29">
        <v>9950.2000000000007</v>
      </c>
      <c r="G23" s="29">
        <v>9950.2000000000007</v>
      </c>
      <c r="H23" s="29">
        <v>2492.3000000000002</v>
      </c>
      <c r="I23" s="29">
        <f>H23/G23*100</f>
        <v>25.0477377339149</v>
      </c>
      <c r="J23" s="72">
        <v>14238</v>
      </c>
      <c r="K23" s="66"/>
      <c r="L23" s="66"/>
      <c r="M23" s="66"/>
    </row>
    <row r="24" spans="1:13" ht="27.75" customHeight="1" x14ac:dyDescent="0.2">
      <c r="A24" s="21">
        <v>16</v>
      </c>
      <c r="B24" s="22">
        <v>104</v>
      </c>
      <c r="C24" s="23" t="s">
        <v>107</v>
      </c>
      <c r="D24" s="23"/>
      <c r="E24" s="20" t="s">
        <v>59</v>
      </c>
      <c r="F24" s="25">
        <f>SUM(F25)</f>
        <v>4017.89</v>
      </c>
      <c r="G24" s="25">
        <f>SUM(G25)</f>
        <v>4017.89</v>
      </c>
      <c r="H24" s="25">
        <f>SUM(H25)</f>
        <v>679.44</v>
      </c>
      <c r="I24" s="25">
        <f>SUM(I25)</f>
        <v>16.910368377431936</v>
      </c>
      <c r="J24" s="71">
        <f>J25</f>
        <v>9260</v>
      </c>
      <c r="K24" s="66"/>
      <c r="L24" s="66"/>
      <c r="M24" s="66"/>
    </row>
    <row r="25" spans="1:13" ht="18.75" customHeight="1" x14ac:dyDescent="0.2">
      <c r="A25" s="21">
        <v>17</v>
      </c>
      <c r="B25" s="26">
        <v>104</v>
      </c>
      <c r="C25" s="27" t="s">
        <v>107</v>
      </c>
      <c r="D25" s="27" t="s">
        <v>44</v>
      </c>
      <c r="E25" s="28" t="s">
        <v>184</v>
      </c>
      <c r="F25" s="29">
        <v>4017.89</v>
      </c>
      <c r="G25" s="29">
        <v>4017.89</v>
      </c>
      <c r="H25" s="29">
        <v>679.44</v>
      </c>
      <c r="I25" s="29">
        <f>H25/G25*100</f>
        <v>16.910368377431936</v>
      </c>
      <c r="J25" s="72">
        <v>9260</v>
      </c>
      <c r="K25" s="66"/>
      <c r="L25" s="66"/>
      <c r="M25" s="66"/>
    </row>
    <row r="26" spans="1:13" ht="18.75" customHeight="1" x14ac:dyDescent="0.2">
      <c r="A26" s="21">
        <v>18</v>
      </c>
      <c r="B26" s="22">
        <v>105</v>
      </c>
      <c r="C26" s="23"/>
      <c r="D26" s="23"/>
      <c r="E26" s="20" t="s">
        <v>242</v>
      </c>
      <c r="F26" s="25">
        <f t="shared" ref="F26:I28" si="2">SUM(F27)</f>
        <v>0.3</v>
      </c>
      <c r="G26" s="25">
        <f t="shared" si="2"/>
        <v>0.3</v>
      </c>
      <c r="H26" s="25">
        <f t="shared" si="2"/>
        <v>0</v>
      </c>
      <c r="I26" s="25">
        <f t="shared" si="2"/>
        <v>0</v>
      </c>
      <c r="J26" s="72"/>
      <c r="K26" s="66"/>
      <c r="L26" s="66"/>
      <c r="M26" s="66"/>
    </row>
    <row r="27" spans="1:13" ht="18.75" customHeight="1" x14ac:dyDescent="0.2">
      <c r="A27" s="21">
        <v>19</v>
      </c>
      <c r="B27" s="22">
        <v>105</v>
      </c>
      <c r="C27" s="23" t="s">
        <v>106</v>
      </c>
      <c r="D27" s="23"/>
      <c r="E27" s="20" t="s">
        <v>55</v>
      </c>
      <c r="F27" s="25">
        <f t="shared" si="2"/>
        <v>0.3</v>
      </c>
      <c r="G27" s="25">
        <f t="shared" si="2"/>
        <v>0.3</v>
      </c>
      <c r="H27" s="25">
        <f t="shared" si="2"/>
        <v>0</v>
      </c>
      <c r="I27" s="25">
        <f t="shared" si="2"/>
        <v>0</v>
      </c>
      <c r="J27" s="72"/>
      <c r="K27" s="66"/>
      <c r="L27" s="66"/>
      <c r="M27" s="66"/>
    </row>
    <row r="28" spans="1:13" ht="84.75" customHeight="1" x14ac:dyDescent="0.2">
      <c r="A28" s="21">
        <v>20</v>
      </c>
      <c r="B28" s="22">
        <v>105</v>
      </c>
      <c r="C28" s="23" t="s">
        <v>212</v>
      </c>
      <c r="D28" s="23"/>
      <c r="E28" s="35" t="s">
        <v>249</v>
      </c>
      <c r="F28" s="25">
        <f t="shared" si="2"/>
        <v>0.3</v>
      </c>
      <c r="G28" s="25">
        <f t="shared" si="2"/>
        <v>0.3</v>
      </c>
      <c r="H28" s="25">
        <f t="shared" si="2"/>
        <v>0</v>
      </c>
      <c r="I28" s="25">
        <f t="shared" si="2"/>
        <v>0</v>
      </c>
      <c r="J28" s="72"/>
      <c r="K28" s="73"/>
      <c r="L28" s="66"/>
      <c r="M28" s="66"/>
    </row>
    <row r="29" spans="1:13" ht="30.75" customHeight="1" x14ac:dyDescent="0.2">
      <c r="A29" s="21">
        <v>21</v>
      </c>
      <c r="B29" s="26">
        <v>105</v>
      </c>
      <c r="C29" s="27" t="s">
        <v>212</v>
      </c>
      <c r="D29" s="27" t="s">
        <v>58</v>
      </c>
      <c r="E29" s="28" t="s">
        <v>183</v>
      </c>
      <c r="F29" s="29">
        <v>0.3</v>
      </c>
      <c r="G29" s="29">
        <v>0.3</v>
      </c>
      <c r="H29" s="29">
        <v>0</v>
      </c>
      <c r="I29" s="29">
        <v>0</v>
      </c>
      <c r="J29" s="72"/>
      <c r="K29" s="66"/>
      <c r="L29" s="66"/>
      <c r="M29" s="66"/>
    </row>
    <row r="30" spans="1:13" ht="39" customHeight="1" x14ac:dyDescent="0.2">
      <c r="A30" s="21">
        <v>22</v>
      </c>
      <c r="B30" s="22">
        <v>106</v>
      </c>
      <c r="C30" s="23"/>
      <c r="D30" s="23"/>
      <c r="E30" s="20" t="s">
        <v>332</v>
      </c>
      <c r="F30" s="25">
        <f>F31+F36</f>
        <v>3161.9059999999999</v>
      </c>
      <c r="G30" s="25">
        <f>G31+G36</f>
        <v>3161.9059999999999</v>
      </c>
      <c r="H30" s="25">
        <f>H31+H36</f>
        <v>616.6</v>
      </c>
      <c r="I30" s="25">
        <f>H30/G30*100</f>
        <v>19.500895978564827</v>
      </c>
      <c r="J30" s="71" t="e">
        <f>J31+#REF!</f>
        <v>#REF!</v>
      </c>
      <c r="K30" s="66"/>
      <c r="L30" s="66"/>
      <c r="M30" s="66"/>
    </row>
    <row r="31" spans="1:13" ht="39.75" customHeight="1" x14ac:dyDescent="0.2">
      <c r="A31" s="21">
        <v>23</v>
      </c>
      <c r="B31" s="22">
        <v>106</v>
      </c>
      <c r="C31" s="23" t="s">
        <v>172</v>
      </c>
      <c r="D31" s="23"/>
      <c r="E31" s="20" t="s">
        <v>379</v>
      </c>
      <c r="F31" s="25">
        <f>F32</f>
        <v>2154.8760000000002</v>
      </c>
      <c r="G31" s="25">
        <f>G32</f>
        <v>2154.8760000000002</v>
      </c>
      <c r="H31" s="25">
        <f>H32</f>
        <v>407.6</v>
      </c>
      <c r="I31" s="25">
        <f>I32</f>
        <v>18.915241526658612</v>
      </c>
      <c r="J31" s="71" t="e">
        <f>J33+J37</f>
        <v>#REF!</v>
      </c>
      <c r="K31" s="66"/>
      <c r="L31" s="66"/>
      <c r="M31" s="66"/>
    </row>
    <row r="32" spans="1:13" ht="39.75" customHeight="1" x14ac:dyDescent="0.2">
      <c r="A32" s="21">
        <v>24</v>
      </c>
      <c r="B32" s="22">
        <v>106</v>
      </c>
      <c r="C32" s="23" t="s">
        <v>109</v>
      </c>
      <c r="D32" s="23"/>
      <c r="E32" s="36" t="s">
        <v>385</v>
      </c>
      <c r="F32" s="25">
        <f>SUM(F33)</f>
        <v>2154.8760000000002</v>
      </c>
      <c r="G32" s="25">
        <f>SUM(G33)</f>
        <v>2154.8760000000002</v>
      </c>
      <c r="H32" s="25">
        <f>SUM(H33)</f>
        <v>407.6</v>
      </c>
      <c r="I32" s="25">
        <f>SUM(I33)</f>
        <v>18.915241526658612</v>
      </c>
      <c r="J32" s="71"/>
      <c r="K32" s="66"/>
      <c r="L32" s="66"/>
      <c r="M32" s="66"/>
    </row>
    <row r="33" spans="1:13" ht="27" customHeight="1" x14ac:dyDescent="0.2">
      <c r="A33" s="21">
        <v>25</v>
      </c>
      <c r="B33" s="22">
        <v>106</v>
      </c>
      <c r="C33" s="23" t="s">
        <v>108</v>
      </c>
      <c r="D33" s="23"/>
      <c r="E33" s="20" t="s">
        <v>57</v>
      </c>
      <c r="F33" s="25">
        <f>SUM(F34:F35)</f>
        <v>2154.8760000000002</v>
      </c>
      <c r="G33" s="25">
        <f>SUM(G34:G35)</f>
        <v>2154.8760000000002</v>
      </c>
      <c r="H33" s="64">
        <f>SUM(H34:H35)</f>
        <v>407.6</v>
      </c>
      <c r="I33" s="25">
        <f>H33/G33*100</f>
        <v>18.915241526658612</v>
      </c>
      <c r="J33" s="71" t="e">
        <f>J34+#REF!</f>
        <v>#REF!</v>
      </c>
      <c r="K33" s="66"/>
      <c r="L33" s="66"/>
      <c r="M33" s="66"/>
    </row>
    <row r="34" spans="1:13" ht="12.75" customHeight="1" x14ac:dyDescent="0.2">
      <c r="A34" s="21">
        <v>26</v>
      </c>
      <c r="B34" s="26">
        <v>106</v>
      </c>
      <c r="C34" s="27" t="s">
        <v>108</v>
      </c>
      <c r="D34" s="27" t="s">
        <v>44</v>
      </c>
      <c r="E34" s="28" t="s">
        <v>184</v>
      </c>
      <c r="F34" s="29">
        <v>2027.384</v>
      </c>
      <c r="G34" s="29">
        <v>2027.384</v>
      </c>
      <c r="H34" s="63">
        <v>391.8</v>
      </c>
      <c r="I34" s="29">
        <f>H34/G34*100</f>
        <v>19.325396668810647</v>
      </c>
      <c r="J34" s="72">
        <v>809</v>
      </c>
      <c r="K34" s="66"/>
      <c r="L34" s="66"/>
      <c r="M34" s="66"/>
    </row>
    <row r="35" spans="1:13" ht="29.25" customHeight="1" x14ac:dyDescent="0.2">
      <c r="A35" s="21">
        <v>27</v>
      </c>
      <c r="B35" s="26">
        <v>106</v>
      </c>
      <c r="C35" s="27" t="s">
        <v>108</v>
      </c>
      <c r="D35" s="27" t="s">
        <v>58</v>
      </c>
      <c r="E35" s="28" t="s">
        <v>183</v>
      </c>
      <c r="F35" s="29">
        <v>127.492</v>
      </c>
      <c r="G35" s="29">
        <v>127.492</v>
      </c>
      <c r="H35" s="29">
        <v>15.8</v>
      </c>
      <c r="I35" s="29">
        <f>H35/G35*100</f>
        <v>12.392934458632698</v>
      </c>
      <c r="J35" s="72"/>
      <c r="K35" s="66"/>
      <c r="L35" s="66"/>
      <c r="M35" s="66"/>
    </row>
    <row r="36" spans="1:13" s="4" customFormat="1" ht="16.5" customHeight="1" x14ac:dyDescent="0.2">
      <c r="A36" s="21">
        <v>28</v>
      </c>
      <c r="B36" s="22">
        <v>106</v>
      </c>
      <c r="C36" s="23" t="s">
        <v>106</v>
      </c>
      <c r="D36" s="23"/>
      <c r="E36" s="20" t="s">
        <v>55</v>
      </c>
      <c r="F36" s="25">
        <f>SUM(F37+F39)</f>
        <v>1007.03</v>
      </c>
      <c r="G36" s="25">
        <f>SUM(G37+G39)</f>
        <v>1007.03</v>
      </c>
      <c r="H36" s="25">
        <f>SUM(H37+H39)</f>
        <v>209</v>
      </c>
      <c r="I36" s="25">
        <f>H36/G36*100</f>
        <v>20.754098686235764</v>
      </c>
      <c r="J36" s="71"/>
      <c r="K36" s="73"/>
      <c r="L36" s="73"/>
      <c r="M36" s="73"/>
    </row>
    <row r="37" spans="1:13" ht="25.5" customHeight="1" x14ac:dyDescent="0.2">
      <c r="A37" s="21">
        <v>29</v>
      </c>
      <c r="B37" s="22">
        <v>106</v>
      </c>
      <c r="C37" s="23" t="s">
        <v>105</v>
      </c>
      <c r="D37" s="23"/>
      <c r="E37" s="20" t="s">
        <v>56</v>
      </c>
      <c r="F37" s="25">
        <f>SUM(F38)</f>
        <v>563.9</v>
      </c>
      <c r="G37" s="25">
        <f>SUM(G38)</f>
        <v>563.9</v>
      </c>
      <c r="H37" s="25">
        <f>SUM(H38)</f>
        <v>93.1</v>
      </c>
      <c r="I37" s="25">
        <f>SUM(I38)</f>
        <v>16.510019507004788</v>
      </c>
      <c r="J37" s="71">
        <f>J38</f>
        <v>847</v>
      </c>
      <c r="K37" s="66"/>
      <c r="L37" s="66"/>
      <c r="M37" s="66"/>
    </row>
    <row r="38" spans="1:13" ht="12.75" customHeight="1" x14ac:dyDescent="0.2">
      <c r="A38" s="21">
        <v>30</v>
      </c>
      <c r="B38" s="26">
        <v>106</v>
      </c>
      <c r="C38" s="27" t="s">
        <v>105</v>
      </c>
      <c r="D38" s="27" t="s">
        <v>44</v>
      </c>
      <c r="E38" s="28" t="s">
        <v>184</v>
      </c>
      <c r="F38" s="29">
        <v>563.9</v>
      </c>
      <c r="G38" s="29">
        <v>563.9</v>
      </c>
      <c r="H38" s="29">
        <v>93.1</v>
      </c>
      <c r="I38" s="29">
        <f>H38/G38*100</f>
        <v>16.510019507004788</v>
      </c>
      <c r="J38" s="72">
        <v>847</v>
      </c>
      <c r="K38" s="66"/>
      <c r="L38" s="66"/>
      <c r="M38" s="66"/>
    </row>
    <row r="39" spans="1:13" ht="29.25" customHeight="1" x14ac:dyDescent="0.2">
      <c r="A39" s="21">
        <v>31</v>
      </c>
      <c r="B39" s="22">
        <v>106</v>
      </c>
      <c r="C39" s="23" t="s">
        <v>110</v>
      </c>
      <c r="D39" s="23"/>
      <c r="E39" s="20" t="s">
        <v>28</v>
      </c>
      <c r="F39" s="25">
        <f>SUM(F40)</f>
        <v>443.13</v>
      </c>
      <c r="G39" s="25">
        <f>SUM(G40)</f>
        <v>443.13</v>
      </c>
      <c r="H39" s="25">
        <f>SUM(H40)</f>
        <v>115.9</v>
      </c>
      <c r="I39" s="25">
        <f>SUM(I40)</f>
        <v>26.154852977681493</v>
      </c>
      <c r="J39" s="72"/>
      <c r="K39" s="66"/>
      <c r="L39" s="66"/>
      <c r="M39" s="66"/>
    </row>
    <row r="40" spans="1:13" ht="29.25" customHeight="1" x14ac:dyDescent="0.2">
      <c r="A40" s="21">
        <v>32</v>
      </c>
      <c r="B40" s="26">
        <v>106</v>
      </c>
      <c r="C40" s="27" t="s">
        <v>110</v>
      </c>
      <c r="D40" s="27" t="s">
        <v>44</v>
      </c>
      <c r="E40" s="28" t="s">
        <v>184</v>
      </c>
      <c r="F40" s="29">
        <v>443.13</v>
      </c>
      <c r="G40" s="29">
        <v>443.13</v>
      </c>
      <c r="H40" s="29">
        <v>115.9</v>
      </c>
      <c r="I40" s="29">
        <f>H40/G40*100</f>
        <v>26.154852977681493</v>
      </c>
      <c r="J40" s="72"/>
      <c r="K40" s="66"/>
      <c r="L40" s="66"/>
      <c r="M40" s="66"/>
    </row>
    <row r="41" spans="1:13" ht="16.5" customHeight="1" x14ac:dyDescent="0.2">
      <c r="A41" s="21">
        <v>33</v>
      </c>
      <c r="B41" s="22">
        <v>107</v>
      </c>
      <c r="C41" s="23"/>
      <c r="D41" s="23"/>
      <c r="E41" s="20" t="s">
        <v>329</v>
      </c>
      <c r="F41" s="25">
        <f t="shared" ref="F41:I43" si="3">SUM(F42)</f>
        <v>4405.1400000000003</v>
      </c>
      <c r="G41" s="25">
        <f t="shared" si="3"/>
        <v>4405.1400000000003</v>
      </c>
      <c r="H41" s="25">
        <f t="shared" si="3"/>
        <v>0</v>
      </c>
      <c r="I41" s="25">
        <f t="shared" si="3"/>
        <v>0</v>
      </c>
      <c r="J41" s="72"/>
      <c r="K41" s="66"/>
      <c r="L41" s="66"/>
      <c r="M41" s="66"/>
    </row>
    <row r="42" spans="1:13" ht="12.75" customHeight="1" x14ac:dyDescent="0.2">
      <c r="A42" s="21">
        <v>34</v>
      </c>
      <c r="B42" s="22">
        <v>107</v>
      </c>
      <c r="C42" s="23" t="s">
        <v>106</v>
      </c>
      <c r="D42" s="23"/>
      <c r="E42" s="20" t="s">
        <v>55</v>
      </c>
      <c r="F42" s="25">
        <f t="shared" si="3"/>
        <v>4405.1400000000003</v>
      </c>
      <c r="G42" s="25">
        <f t="shared" si="3"/>
        <v>4405.1400000000003</v>
      </c>
      <c r="H42" s="25">
        <f t="shared" si="3"/>
        <v>0</v>
      </c>
      <c r="I42" s="25">
        <f t="shared" si="3"/>
        <v>0</v>
      </c>
      <c r="J42" s="72"/>
      <c r="K42" s="66"/>
      <c r="L42" s="66"/>
      <c r="M42" s="66"/>
    </row>
    <row r="43" spans="1:13" ht="14.25" customHeight="1" x14ac:dyDescent="0.2">
      <c r="A43" s="21">
        <v>35</v>
      </c>
      <c r="B43" s="22">
        <v>107</v>
      </c>
      <c r="C43" s="23" t="s">
        <v>330</v>
      </c>
      <c r="D43" s="23"/>
      <c r="E43" s="20" t="s">
        <v>331</v>
      </c>
      <c r="F43" s="25">
        <f t="shared" si="3"/>
        <v>4405.1400000000003</v>
      </c>
      <c r="G43" s="25">
        <f t="shared" si="3"/>
        <v>4405.1400000000003</v>
      </c>
      <c r="H43" s="25">
        <f t="shared" si="3"/>
        <v>0</v>
      </c>
      <c r="I43" s="25">
        <f t="shared" si="3"/>
        <v>0</v>
      </c>
      <c r="J43" s="72"/>
      <c r="K43" s="66"/>
      <c r="L43" s="66"/>
      <c r="M43" s="66"/>
    </row>
    <row r="44" spans="1:13" ht="27" customHeight="1" x14ac:dyDescent="0.2">
      <c r="A44" s="21">
        <v>36</v>
      </c>
      <c r="B44" s="26">
        <v>107</v>
      </c>
      <c r="C44" s="27" t="s">
        <v>330</v>
      </c>
      <c r="D44" s="27" t="s">
        <v>58</v>
      </c>
      <c r="E44" s="28" t="s">
        <v>183</v>
      </c>
      <c r="F44" s="29">
        <v>4405.1400000000003</v>
      </c>
      <c r="G44" s="29">
        <v>4405.1400000000003</v>
      </c>
      <c r="H44" s="29">
        <v>0</v>
      </c>
      <c r="I44" s="29">
        <v>0</v>
      </c>
      <c r="J44" s="72"/>
      <c r="K44" s="66"/>
      <c r="L44" s="66"/>
      <c r="M44" s="66"/>
    </row>
    <row r="45" spans="1:13" ht="12.75" customHeight="1" x14ac:dyDescent="0.2">
      <c r="A45" s="21">
        <v>37</v>
      </c>
      <c r="B45" s="22">
        <v>111</v>
      </c>
      <c r="C45" s="23"/>
      <c r="D45" s="23"/>
      <c r="E45" s="20" t="s">
        <v>7</v>
      </c>
      <c r="F45" s="25">
        <f t="shared" ref="F45:J47" si="4">F46</f>
        <v>300</v>
      </c>
      <c r="G45" s="25">
        <f t="shared" si="4"/>
        <v>300</v>
      </c>
      <c r="H45" s="25">
        <f t="shared" si="4"/>
        <v>0</v>
      </c>
      <c r="I45" s="25">
        <f t="shared" si="4"/>
        <v>0</v>
      </c>
      <c r="J45" s="71">
        <f t="shared" si="4"/>
        <v>250</v>
      </c>
      <c r="K45" s="66"/>
      <c r="L45" s="66"/>
      <c r="M45" s="66"/>
    </row>
    <row r="46" spans="1:13" ht="12.75" customHeight="1" x14ac:dyDescent="0.2">
      <c r="A46" s="21">
        <v>38</v>
      </c>
      <c r="B46" s="22">
        <v>111</v>
      </c>
      <c r="C46" s="23" t="s">
        <v>106</v>
      </c>
      <c r="D46" s="23"/>
      <c r="E46" s="20" t="s">
        <v>55</v>
      </c>
      <c r="F46" s="25">
        <f t="shared" si="4"/>
        <v>300</v>
      </c>
      <c r="G46" s="25">
        <f t="shared" si="4"/>
        <v>300</v>
      </c>
      <c r="H46" s="25">
        <f t="shared" si="4"/>
        <v>0</v>
      </c>
      <c r="I46" s="25">
        <f t="shared" si="4"/>
        <v>0</v>
      </c>
      <c r="J46" s="71">
        <f t="shared" si="4"/>
        <v>250</v>
      </c>
      <c r="K46" s="66"/>
      <c r="L46" s="66"/>
      <c r="M46" s="66"/>
    </row>
    <row r="47" spans="1:13" ht="12.75" customHeight="1" x14ac:dyDescent="0.2">
      <c r="A47" s="21">
        <v>39</v>
      </c>
      <c r="B47" s="22">
        <v>111</v>
      </c>
      <c r="C47" s="23" t="s">
        <v>122</v>
      </c>
      <c r="D47" s="23"/>
      <c r="E47" s="20" t="s">
        <v>8</v>
      </c>
      <c r="F47" s="25">
        <f t="shared" si="4"/>
        <v>300</v>
      </c>
      <c r="G47" s="25">
        <f t="shared" si="4"/>
        <v>300</v>
      </c>
      <c r="H47" s="25">
        <f t="shared" si="4"/>
        <v>0</v>
      </c>
      <c r="I47" s="25">
        <f t="shared" si="4"/>
        <v>0</v>
      </c>
      <c r="J47" s="71">
        <f t="shared" si="4"/>
        <v>250</v>
      </c>
      <c r="K47" s="66"/>
      <c r="L47" s="66"/>
      <c r="M47" s="66"/>
    </row>
    <row r="48" spans="1:13" ht="12.75" customHeight="1" x14ac:dyDescent="0.2">
      <c r="A48" s="21">
        <v>40</v>
      </c>
      <c r="B48" s="26">
        <v>111</v>
      </c>
      <c r="C48" s="27" t="s">
        <v>122</v>
      </c>
      <c r="D48" s="27" t="s">
        <v>45</v>
      </c>
      <c r="E48" s="28" t="s">
        <v>46</v>
      </c>
      <c r="F48" s="29">
        <v>300</v>
      </c>
      <c r="G48" s="29">
        <v>300</v>
      </c>
      <c r="H48" s="29">
        <v>0</v>
      </c>
      <c r="I48" s="29">
        <v>0</v>
      </c>
      <c r="J48" s="72">
        <v>250</v>
      </c>
      <c r="K48" s="66"/>
      <c r="L48" s="66"/>
      <c r="M48" s="66"/>
    </row>
    <row r="49" spans="1:13" ht="20.25" customHeight="1" x14ac:dyDescent="0.2">
      <c r="A49" s="21">
        <v>41</v>
      </c>
      <c r="B49" s="22">
        <v>113</v>
      </c>
      <c r="C49" s="23"/>
      <c r="D49" s="23"/>
      <c r="E49" s="20" t="s">
        <v>25</v>
      </c>
      <c r="F49" s="25">
        <f>SUM(F50+F67+F71)</f>
        <v>15510.64</v>
      </c>
      <c r="G49" s="25">
        <f>SUM(G50+G67+G71)</f>
        <v>16282.039999999999</v>
      </c>
      <c r="H49" s="25">
        <f>SUM(H50+H67+H71)</f>
        <v>4704.9329999999991</v>
      </c>
      <c r="I49" s="25">
        <f t="shared" ref="I49:I54" si="5">H49/G49*100</f>
        <v>28.896458920380979</v>
      </c>
      <c r="J49" s="71" t="e">
        <f>#REF!+#REF!+#REF!+#REF!+#REF!+#REF!+#REF!+#REF!+#REF!+#REF!</f>
        <v>#REF!</v>
      </c>
      <c r="K49" s="66"/>
      <c r="L49" s="66"/>
      <c r="M49" s="66"/>
    </row>
    <row r="50" spans="1:13" ht="47.25" customHeight="1" x14ac:dyDescent="0.2">
      <c r="A50" s="21">
        <v>42</v>
      </c>
      <c r="B50" s="22">
        <v>113</v>
      </c>
      <c r="C50" s="23" t="s">
        <v>111</v>
      </c>
      <c r="D50" s="27"/>
      <c r="E50" s="20" t="s">
        <v>376</v>
      </c>
      <c r="F50" s="25">
        <f>SUM(F51+F55+F57+F59+F65)</f>
        <v>15114.14</v>
      </c>
      <c r="G50" s="25">
        <f>SUM(G51+G55+G57+G59+G65)</f>
        <v>15885.539999999999</v>
      </c>
      <c r="H50" s="25">
        <f>SUM(H51+H55+H57+H59+H65)</f>
        <v>4551.8979999999992</v>
      </c>
      <c r="I50" s="25">
        <f t="shared" si="5"/>
        <v>28.654348545910302</v>
      </c>
      <c r="J50" s="71"/>
      <c r="K50" s="66"/>
      <c r="L50" s="66"/>
      <c r="M50" s="66"/>
    </row>
    <row r="51" spans="1:13" ht="26.25" customHeight="1" x14ac:dyDescent="0.2">
      <c r="A51" s="21">
        <v>43</v>
      </c>
      <c r="B51" s="22">
        <v>113</v>
      </c>
      <c r="C51" s="23" t="s">
        <v>116</v>
      </c>
      <c r="D51" s="23"/>
      <c r="E51" s="37" t="s">
        <v>61</v>
      </c>
      <c r="F51" s="25">
        <f>SUM(F52:F54)</f>
        <v>14520</v>
      </c>
      <c r="G51" s="25">
        <f>SUM(G52:G54)</f>
        <v>15291.4</v>
      </c>
      <c r="H51" s="25">
        <f>SUM(H52:H54)</f>
        <v>4499.8709999999992</v>
      </c>
      <c r="I51" s="25">
        <f t="shared" si="5"/>
        <v>29.427462495258766</v>
      </c>
      <c r="J51" s="71"/>
      <c r="K51" s="66"/>
      <c r="L51" s="66"/>
      <c r="M51" s="66"/>
    </row>
    <row r="52" spans="1:13" s="3" customFormat="1" ht="21" customHeight="1" x14ac:dyDescent="0.2">
      <c r="A52" s="21">
        <v>44</v>
      </c>
      <c r="B52" s="26">
        <v>113</v>
      </c>
      <c r="C52" s="27" t="s">
        <v>116</v>
      </c>
      <c r="D52" s="27" t="s">
        <v>38</v>
      </c>
      <c r="E52" s="38" t="s">
        <v>62</v>
      </c>
      <c r="F52" s="29">
        <v>11937</v>
      </c>
      <c r="G52" s="29">
        <v>11937</v>
      </c>
      <c r="H52" s="29">
        <v>3110.25</v>
      </c>
      <c r="I52" s="29">
        <f t="shared" si="5"/>
        <v>26.055541593365167</v>
      </c>
      <c r="J52" s="72"/>
      <c r="K52" s="66"/>
      <c r="L52" s="66"/>
      <c r="M52" s="66"/>
    </row>
    <row r="53" spans="1:13" ht="30.75" customHeight="1" x14ac:dyDescent="0.2">
      <c r="A53" s="21">
        <v>45</v>
      </c>
      <c r="B53" s="26">
        <v>113</v>
      </c>
      <c r="C53" s="27" t="s">
        <v>116</v>
      </c>
      <c r="D53" s="27" t="s">
        <v>58</v>
      </c>
      <c r="E53" s="28" t="s">
        <v>183</v>
      </c>
      <c r="F53" s="29">
        <v>2435</v>
      </c>
      <c r="G53" s="29">
        <f>2010+425+771.4</f>
        <v>3206.4</v>
      </c>
      <c r="H53" s="29">
        <v>1360.0070000000001</v>
      </c>
      <c r="I53" s="29">
        <f t="shared" si="5"/>
        <v>42.415387974051896</v>
      </c>
      <c r="J53" s="71"/>
      <c r="K53" s="66"/>
      <c r="L53" s="66"/>
      <c r="M53" s="66"/>
    </row>
    <row r="54" spans="1:13" ht="18" customHeight="1" x14ac:dyDescent="0.2">
      <c r="A54" s="21">
        <v>46</v>
      </c>
      <c r="B54" s="26">
        <v>113</v>
      </c>
      <c r="C54" s="27" t="s">
        <v>116</v>
      </c>
      <c r="D54" s="27" t="s">
        <v>179</v>
      </c>
      <c r="E54" s="38" t="s">
        <v>180</v>
      </c>
      <c r="F54" s="29">
        <v>148</v>
      </c>
      <c r="G54" s="29">
        <v>148</v>
      </c>
      <c r="H54" s="29">
        <v>29.614000000000001</v>
      </c>
      <c r="I54" s="29">
        <f t="shared" si="5"/>
        <v>20.00945945945946</v>
      </c>
      <c r="J54" s="71"/>
      <c r="K54" s="66"/>
      <c r="L54" s="66"/>
      <c r="M54" s="66"/>
    </row>
    <row r="55" spans="1:13" ht="32.25" customHeight="1" x14ac:dyDescent="0.2">
      <c r="A55" s="21">
        <v>47</v>
      </c>
      <c r="B55" s="22">
        <v>113</v>
      </c>
      <c r="C55" s="23" t="s">
        <v>310</v>
      </c>
      <c r="D55" s="23"/>
      <c r="E55" s="37" t="s">
        <v>197</v>
      </c>
      <c r="F55" s="25">
        <f>SUM(F56)</f>
        <v>378.74</v>
      </c>
      <c r="G55" s="25">
        <f>SUM(G56)</f>
        <v>378.74</v>
      </c>
      <c r="H55" s="25">
        <f>SUM(H56)</f>
        <v>45.44</v>
      </c>
      <c r="I55" s="25">
        <f>SUM(I56)</f>
        <v>11.997676506310397</v>
      </c>
      <c r="J55" s="71"/>
      <c r="K55" s="66"/>
      <c r="L55" s="66"/>
      <c r="M55" s="66"/>
    </row>
    <row r="56" spans="1:13" ht="28.5" customHeight="1" x14ac:dyDescent="0.2">
      <c r="A56" s="21">
        <v>48</v>
      </c>
      <c r="B56" s="26">
        <v>113</v>
      </c>
      <c r="C56" s="27" t="s">
        <v>310</v>
      </c>
      <c r="D56" s="27" t="s">
        <v>58</v>
      </c>
      <c r="E56" s="28" t="s">
        <v>183</v>
      </c>
      <c r="F56" s="29">
        <v>378.74</v>
      </c>
      <c r="G56" s="29">
        <v>378.74</v>
      </c>
      <c r="H56" s="29">
        <v>45.44</v>
      </c>
      <c r="I56" s="29">
        <f>H56/G56*100</f>
        <v>11.997676506310397</v>
      </c>
      <c r="J56" s="71"/>
      <c r="K56" s="66"/>
      <c r="L56" s="66"/>
      <c r="M56" s="66"/>
    </row>
    <row r="57" spans="1:13" ht="32.25" customHeight="1" x14ac:dyDescent="0.2">
      <c r="A57" s="21">
        <v>49</v>
      </c>
      <c r="B57" s="22">
        <v>113</v>
      </c>
      <c r="C57" s="23" t="s">
        <v>311</v>
      </c>
      <c r="D57" s="23"/>
      <c r="E57" s="37" t="s">
        <v>63</v>
      </c>
      <c r="F57" s="25">
        <f>F58</f>
        <v>50</v>
      </c>
      <c r="G57" s="25">
        <f>G58</f>
        <v>50</v>
      </c>
      <c r="H57" s="25">
        <f>H58</f>
        <v>1.4570000000000001</v>
      </c>
      <c r="I57" s="25">
        <f>I58</f>
        <v>3</v>
      </c>
      <c r="J57" s="71"/>
      <c r="K57" s="66"/>
      <c r="L57" s="66"/>
      <c r="M57" s="66"/>
    </row>
    <row r="58" spans="1:13" s="3" customFormat="1" ht="28.5" customHeight="1" x14ac:dyDescent="0.2">
      <c r="A58" s="21">
        <v>50</v>
      </c>
      <c r="B58" s="26">
        <v>113</v>
      </c>
      <c r="C58" s="27" t="s">
        <v>311</v>
      </c>
      <c r="D58" s="27" t="s">
        <v>58</v>
      </c>
      <c r="E58" s="28" t="s">
        <v>183</v>
      </c>
      <c r="F58" s="29">
        <v>50</v>
      </c>
      <c r="G58" s="29">
        <v>50</v>
      </c>
      <c r="H58" s="29">
        <v>1.4570000000000001</v>
      </c>
      <c r="I58" s="29">
        <v>3</v>
      </c>
      <c r="J58" s="72"/>
      <c r="K58" s="66"/>
      <c r="L58" s="66"/>
      <c r="M58" s="66"/>
    </row>
    <row r="59" spans="1:13" s="3" customFormat="1" ht="43.5" customHeight="1" x14ac:dyDescent="0.2">
      <c r="A59" s="21">
        <v>51</v>
      </c>
      <c r="B59" s="22">
        <v>113</v>
      </c>
      <c r="C59" s="23" t="s">
        <v>199</v>
      </c>
      <c r="D59" s="27"/>
      <c r="E59" s="37" t="s">
        <v>64</v>
      </c>
      <c r="F59" s="25">
        <f>F60+F62</f>
        <v>115.4</v>
      </c>
      <c r="G59" s="25">
        <f>G60+G62</f>
        <v>115.4</v>
      </c>
      <c r="H59" s="25">
        <f>H60+H62</f>
        <v>5.13</v>
      </c>
      <c r="I59" s="25">
        <f>H59/G59*100</f>
        <v>4.445407279029463</v>
      </c>
      <c r="J59" s="72"/>
      <c r="K59" s="66"/>
      <c r="L59" s="66"/>
      <c r="M59" s="66"/>
    </row>
    <row r="60" spans="1:13" s="3" customFormat="1" ht="68.25" customHeight="1" x14ac:dyDescent="0.2">
      <c r="A60" s="21">
        <v>52</v>
      </c>
      <c r="B60" s="22">
        <v>113</v>
      </c>
      <c r="C60" s="23" t="s">
        <v>117</v>
      </c>
      <c r="D60" s="27"/>
      <c r="E60" s="37" t="s">
        <v>65</v>
      </c>
      <c r="F60" s="25">
        <f>F61</f>
        <v>0.2</v>
      </c>
      <c r="G60" s="25">
        <f>G61</f>
        <v>0.2</v>
      </c>
      <c r="H60" s="25">
        <f>H61</f>
        <v>0</v>
      </c>
      <c r="I60" s="25">
        <f>I61</f>
        <v>0</v>
      </c>
      <c r="J60" s="72"/>
      <c r="K60" s="66"/>
      <c r="L60" s="66"/>
      <c r="M60" s="66"/>
    </row>
    <row r="61" spans="1:13" s="3" customFormat="1" ht="30.75" customHeight="1" x14ac:dyDescent="0.2">
      <c r="A61" s="21">
        <v>53</v>
      </c>
      <c r="B61" s="26">
        <v>113</v>
      </c>
      <c r="C61" s="27" t="s">
        <v>117</v>
      </c>
      <c r="D61" s="27" t="s">
        <v>58</v>
      </c>
      <c r="E61" s="28" t="s">
        <v>183</v>
      </c>
      <c r="F61" s="29">
        <v>0.2</v>
      </c>
      <c r="G61" s="29">
        <v>0.2</v>
      </c>
      <c r="H61" s="29">
        <v>0</v>
      </c>
      <c r="I61" s="29">
        <v>0</v>
      </c>
      <c r="J61" s="72"/>
      <c r="K61" s="66"/>
      <c r="L61" s="66"/>
      <c r="M61" s="66"/>
    </row>
    <row r="62" spans="1:13" s="3" customFormat="1" ht="33.75" customHeight="1" x14ac:dyDescent="0.2">
      <c r="A62" s="21">
        <v>54</v>
      </c>
      <c r="B62" s="22">
        <v>113</v>
      </c>
      <c r="C62" s="23" t="s">
        <v>118</v>
      </c>
      <c r="D62" s="27"/>
      <c r="E62" s="37" t="s">
        <v>66</v>
      </c>
      <c r="F62" s="25">
        <f>F63+F64</f>
        <v>115.2</v>
      </c>
      <c r="G62" s="25">
        <f>G63+G64</f>
        <v>115.2</v>
      </c>
      <c r="H62" s="25">
        <f>H63+H64</f>
        <v>5.13</v>
      </c>
      <c r="I62" s="25">
        <v>4.4000000000000004</v>
      </c>
      <c r="J62" s="72"/>
      <c r="K62" s="66"/>
      <c r="L62" s="66"/>
      <c r="M62" s="66"/>
    </row>
    <row r="63" spans="1:13" s="3" customFormat="1" ht="28.5" customHeight="1" x14ac:dyDescent="0.2">
      <c r="A63" s="21">
        <v>55</v>
      </c>
      <c r="B63" s="26">
        <v>113</v>
      </c>
      <c r="C63" s="27" t="s">
        <v>118</v>
      </c>
      <c r="D63" s="27" t="s">
        <v>44</v>
      </c>
      <c r="E63" s="28" t="s">
        <v>184</v>
      </c>
      <c r="F63" s="29">
        <v>73.2</v>
      </c>
      <c r="G63" s="29">
        <v>73.2</v>
      </c>
      <c r="H63" s="29">
        <v>0</v>
      </c>
      <c r="I63" s="29">
        <v>0</v>
      </c>
      <c r="J63" s="72"/>
      <c r="K63" s="66"/>
      <c r="L63" s="66"/>
      <c r="M63" s="66"/>
    </row>
    <row r="64" spans="1:13" s="3" customFormat="1" ht="34.5" customHeight="1" x14ac:dyDescent="0.2">
      <c r="A64" s="21">
        <v>56</v>
      </c>
      <c r="B64" s="26">
        <v>113</v>
      </c>
      <c r="C64" s="27" t="s">
        <v>118</v>
      </c>
      <c r="D64" s="27" t="s">
        <v>58</v>
      </c>
      <c r="E64" s="28" t="s">
        <v>183</v>
      </c>
      <c r="F64" s="29">
        <v>42</v>
      </c>
      <c r="G64" s="29">
        <v>42</v>
      </c>
      <c r="H64" s="29">
        <v>5.13</v>
      </c>
      <c r="I64" s="29">
        <v>12.1</v>
      </c>
      <c r="J64" s="72"/>
      <c r="K64" s="66"/>
      <c r="L64" s="66"/>
      <c r="M64" s="66"/>
    </row>
    <row r="65" spans="1:13" s="3" customFormat="1" ht="27.75" customHeight="1" x14ac:dyDescent="0.2">
      <c r="A65" s="21">
        <v>57</v>
      </c>
      <c r="B65" s="22">
        <v>113</v>
      </c>
      <c r="C65" s="23" t="s">
        <v>119</v>
      </c>
      <c r="D65" s="27"/>
      <c r="E65" s="37" t="s">
        <v>67</v>
      </c>
      <c r="F65" s="25">
        <f>F66</f>
        <v>50</v>
      </c>
      <c r="G65" s="25">
        <f>G66</f>
        <v>50</v>
      </c>
      <c r="H65" s="25">
        <f>H66</f>
        <v>0</v>
      </c>
      <c r="I65" s="25">
        <f>I66</f>
        <v>0</v>
      </c>
      <c r="J65" s="72"/>
      <c r="K65" s="66"/>
      <c r="L65" s="66"/>
      <c r="M65" s="66"/>
    </row>
    <row r="66" spans="1:13" s="4" customFormat="1" ht="34.5" customHeight="1" x14ac:dyDescent="0.2">
      <c r="A66" s="21">
        <v>58</v>
      </c>
      <c r="B66" s="26">
        <v>113</v>
      </c>
      <c r="C66" s="27" t="s">
        <v>119</v>
      </c>
      <c r="D66" s="27" t="s">
        <v>58</v>
      </c>
      <c r="E66" s="28" t="s">
        <v>183</v>
      </c>
      <c r="F66" s="29">
        <v>50</v>
      </c>
      <c r="G66" s="29">
        <v>50</v>
      </c>
      <c r="H66" s="29">
        <v>0</v>
      </c>
      <c r="I66" s="29">
        <v>0</v>
      </c>
      <c r="J66" s="71"/>
      <c r="K66" s="73"/>
      <c r="L66" s="73"/>
      <c r="M66" s="73"/>
    </row>
    <row r="67" spans="1:13" s="3" customFormat="1" ht="40.5" customHeight="1" x14ac:dyDescent="0.2">
      <c r="A67" s="21">
        <v>59</v>
      </c>
      <c r="B67" s="22">
        <v>113</v>
      </c>
      <c r="C67" s="23" t="s">
        <v>120</v>
      </c>
      <c r="D67" s="23"/>
      <c r="E67" s="37" t="s">
        <v>340</v>
      </c>
      <c r="F67" s="25">
        <f>SUM(F68)</f>
        <v>292.10000000000002</v>
      </c>
      <c r="G67" s="25">
        <f>SUM(G68)</f>
        <v>292.10000000000002</v>
      </c>
      <c r="H67" s="25">
        <f>SUM(H68)</f>
        <v>153.035</v>
      </c>
      <c r="I67" s="25">
        <f>H67/G67*100</f>
        <v>52.391304347826086</v>
      </c>
      <c r="J67" s="72"/>
      <c r="K67" s="66"/>
      <c r="L67" s="66"/>
      <c r="M67" s="66"/>
    </row>
    <row r="68" spans="1:13" s="3" customFormat="1" ht="54.75" customHeight="1" x14ac:dyDescent="0.2">
      <c r="A68" s="21">
        <v>60</v>
      </c>
      <c r="B68" s="22">
        <v>113</v>
      </c>
      <c r="C68" s="23" t="s">
        <v>121</v>
      </c>
      <c r="D68" s="23"/>
      <c r="E68" s="37" t="s">
        <v>314</v>
      </c>
      <c r="F68" s="25">
        <f>SUM(F69:F70)</f>
        <v>292.10000000000002</v>
      </c>
      <c r="G68" s="25">
        <f>SUM(G69:G70)</f>
        <v>292.10000000000002</v>
      </c>
      <c r="H68" s="25">
        <f>SUM(H69:H70)</f>
        <v>153.035</v>
      </c>
      <c r="I68" s="25">
        <f>H68/G68*100</f>
        <v>52.391304347826086</v>
      </c>
      <c r="J68" s="72"/>
      <c r="K68" s="66"/>
      <c r="L68" s="66"/>
      <c r="M68" s="66"/>
    </row>
    <row r="69" spans="1:13" s="3" customFormat="1" ht="24.75" customHeight="1" x14ac:dyDescent="0.2">
      <c r="A69" s="21">
        <v>61</v>
      </c>
      <c r="B69" s="26">
        <v>113</v>
      </c>
      <c r="C69" s="27" t="s">
        <v>121</v>
      </c>
      <c r="D69" s="27" t="s">
        <v>44</v>
      </c>
      <c r="E69" s="28" t="s">
        <v>184</v>
      </c>
      <c r="F69" s="29">
        <v>108.48</v>
      </c>
      <c r="G69" s="29">
        <v>108.48</v>
      </c>
      <c r="H69" s="29">
        <v>0</v>
      </c>
      <c r="I69" s="29">
        <v>0</v>
      </c>
      <c r="J69" s="72"/>
      <c r="K69" s="66"/>
      <c r="L69" s="66"/>
      <c r="M69" s="66"/>
    </row>
    <row r="70" spans="1:13" s="3" customFormat="1" ht="24.75" customHeight="1" x14ac:dyDescent="0.2">
      <c r="A70" s="21">
        <v>62</v>
      </c>
      <c r="B70" s="26">
        <v>113</v>
      </c>
      <c r="C70" s="27" t="s">
        <v>121</v>
      </c>
      <c r="D70" s="27" t="s">
        <v>58</v>
      </c>
      <c r="E70" s="28" t="s">
        <v>183</v>
      </c>
      <c r="F70" s="29">
        <v>183.62</v>
      </c>
      <c r="G70" s="29">
        <v>183.62</v>
      </c>
      <c r="H70" s="29">
        <v>153.035</v>
      </c>
      <c r="I70" s="29">
        <f>H70/G70*100</f>
        <v>83.343317721381112</v>
      </c>
      <c r="J70" s="72"/>
      <c r="K70" s="66"/>
      <c r="L70" s="66"/>
      <c r="M70" s="66"/>
    </row>
    <row r="71" spans="1:13" s="3" customFormat="1" ht="18.75" customHeight="1" x14ac:dyDescent="0.2">
      <c r="A71" s="21">
        <v>63</v>
      </c>
      <c r="B71" s="22">
        <v>113</v>
      </c>
      <c r="C71" s="23" t="s">
        <v>106</v>
      </c>
      <c r="D71" s="27"/>
      <c r="E71" s="20" t="s">
        <v>55</v>
      </c>
      <c r="F71" s="25">
        <f>SUM(F72+F74)</f>
        <v>104.4</v>
      </c>
      <c r="G71" s="25">
        <f>SUM(G72+G74)</f>
        <v>104.4</v>
      </c>
      <c r="H71" s="25">
        <f>SUM(H72+H74)</f>
        <v>0</v>
      </c>
      <c r="I71" s="25">
        <f>SUM(I72+I74)</f>
        <v>0</v>
      </c>
      <c r="J71" s="72"/>
      <c r="K71" s="66"/>
      <c r="L71" s="66"/>
      <c r="M71" s="66"/>
    </row>
    <row r="72" spans="1:13" s="3" customFormat="1" ht="25.5" customHeight="1" x14ac:dyDescent="0.2">
      <c r="A72" s="21">
        <v>64</v>
      </c>
      <c r="B72" s="22">
        <v>113</v>
      </c>
      <c r="C72" s="23" t="s">
        <v>309</v>
      </c>
      <c r="D72" s="23"/>
      <c r="E72" s="39" t="s">
        <v>182</v>
      </c>
      <c r="F72" s="25">
        <f>SUM(F73)</f>
        <v>14.4</v>
      </c>
      <c r="G72" s="25">
        <f>SUM(G73)</f>
        <v>14.4</v>
      </c>
      <c r="H72" s="25">
        <f>SUM(H73)</f>
        <v>0</v>
      </c>
      <c r="I72" s="25">
        <f>SUM(I73)</f>
        <v>0</v>
      </c>
      <c r="J72" s="74"/>
      <c r="K72" s="75"/>
      <c r="L72" s="75"/>
      <c r="M72" s="66"/>
    </row>
    <row r="73" spans="1:13" s="3" customFormat="1" ht="29.25" customHeight="1" x14ac:dyDescent="0.2">
      <c r="A73" s="21">
        <v>65</v>
      </c>
      <c r="B73" s="26">
        <v>113</v>
      </c>
      <c r="C73" s="27" t="s">
        <v>309</v>
      </c>
      <c r="D73" s="27" t="s">
        <v>44</v>
      </c>
      <c r="E73" s="28" t="s">
        <v>184</v>
      </c>
      <c r="F73" s="40">
        <v>14.4</v>
      </c>
      <c r="G73" s="40">
        <v>14.4</v>
      </c>
      <c r="H73" s="40">
        <v>0</v>
      </c>
      <c r="I73" s="40">
        <v>0</v>
      </c>
      <c r="J73" s="74"/>
      <c r="K73" s="75"/>
      <c r="L73" s="75"/>
      <c r="M73" s="66"/>
    </row>
    <row r="74" spans="1:13" s="3" customFormat="1" ht="44.25" customHeight="1" x14ac:dyDescent="0.2">
      <c r="A74" s="21">
        <v>66</v>
      </c>
      <c r="B74" s="22">
        <v>113</v>
      </c>
      <c r="C74" s="23" t="s">
        <v>394</v>
      </c>
      <c r="D74" s="23"/>
      <c r="E74" s="20" t="s">
        <v>393</v>
      </c>
      <c r="F74" s="62">
        <f>SUM(F75)</f>
        <v>90</v>
      </c>
      <c r="G74" s="62">
        <f>SUM(G75)</f>
        <v>90</v>
      </c>
      <c r="H74" s="62">
        <f>SUM(H75)</f>
        <v>0</v>
      </c>
      <c r="I74" s="62">
        <f>SUM(I75)</f>
        <v>0</v>
      </c>
      <c r="J74" s="74"/>
      <c r="K74" s="75"/>
      <c r="L74" s="75"/>
      <c r="M74" s="66"/>
    </row>
    <row r="75" spans="1:13" s="3" customFormat="1" ht="29.25" customHeight="1" x14ac:dyDescent="0.2">
      <c r="A75" s="21">
        <v>67</v>
      </c>
      <c r="B75" s="26">
        <v>113</v>
      </c>
      <c r="C75" s="27" t="s">
        <v>394</v>
      </c>
      <c r="D75" s="27" t="s">
        <v>58</v>
      </c>
      <c r="E75" s="28" t="s">
        <v>183</v>
      </c>
      <c r="F75" s="40">
        <v>90</v>
      </c>
      <c r="G75" s="40">
        <v>90</v>
      </c>
      <c r="H75" s="40">
        <v>0</v>
      </c>
      <c r="I75" s="40">
        <v>0</v>
      </c>
      <c r="J75" s="74"/>
      <c r="K75" s="75"/>
      <c r="L75" s="75"/>
      <c r="M75" s="66"/>
    </row>
    <row r="76" spans="1:13" ht="15.75" customHeight="1" x14ac:dyDescent="0.2">
      <c r="A76" s="21">
        <v>68</v>
      </c>
      <c r="B76" s="22">
        <v>200</v>
      </c>
      <c r="C76" s="23"/>
      <c r="D76" s="23"/>
      <c r="E76" s="24" t="s">
        <v>9</v>
      </c>
      <c r="F76" s="25">
        <f t="shared" ref="F76:J78" si="6">F77</f>
        <v>237.3</v>
      </c>
      <c r="G76" s="25">
        <f t="shared" si="6"/>
        <v>237.3</v>
      </c>
      <c r="H76" s="25">
        <f t="shared" si="6"/>
        <v>40.01</v>
      </c>
      <c r="I76" s="25">
        <f t="shared" si="6"/>
        <v>16.860514117151286</v>
      </c>
      <c r="J76" s="71">
        <f t="shared" si="6"/>
        <v>1189</v>
      </c>
      <c r="K76" s="66"/>
      <c r="L76" s="66"/>
      <c r="M76" s="66"/>
    </row>
    <row r="77" spans="1:13" ht="12.75" customHeight="1" x14ac:dyDescent="0.2">
      <c r="A77" s="21">
        <v>69</v>
      </c>
      <c r="B77" s="22">
        <v>203</v>
      </c>
      <c r="C77" s="23"/>
      <c r="D77" s="23"/>
      <c r="E77" s="20" t="s">
        <v>10</v>
      </c>
      <c r="F77" s="25">
        <f t="shared" si="6"/>
        <v>237.3</v>
      </c>
      <c r="G77" s="25">
        <f t="shared" si="6"/>
        <v>237.3</v>
      </c>
      <c r="H77" s="25">
        <f t="shared" si="6"/>
        <v>40.01</v>
      </c>
      <c r="I77" s="25">
        <f t="shared" si="6"/>
        <v>16.860514117151286</v>
      </c>
      <c r="J77" s="71">
        <f t="shared" si="6"/>
        <v>1189</v>
      </c>
      <c r="K77" s="66"/>
      <c r="L77" s="66"/>
      <c r="M77" s="66"/>
    </row>
    <row r="78" spans="1:13" ht="12.75" customHeight="1" x14ac:dyDescent="0.2">
      <c r="A78" s="21">
        <v>70</v>
      </c>
      <c r="B78" s="22">
        <v>203</v>
      </c>
      <c r="C78" s="23" t="s">
        <v>106</v>
      </c>
      <c r="D78" s="23"/>
      <c r="E78" s="20" t="s">
        <v>55</v>
      </c>
      <c r="F78" s="25">
        <f t="shared" si="6"/>
        <v>237.3</v>
      </c>
      <c r="G78" s="25">
        <f t="shared" si="6"/>
        <v>237.3</v>
      </c>
      <c r="H78" s="25">
        <f t="shared" si="6"/>
        <v>40.01</v>
      </c>
      <c r="I78" s="25">
        <f t="shared" si="6"/>
        <v>16.860514117151286</v>
      </c>
      <c r="J78" s="71">
        <f t="shared" si="6"/>
        <v>1189</v>
      </c>
      <c r="K78" s="66"/>
      <c r="L78" s="66"/>
      <c r="M78" s="66"/>
    </row>
    <row r="79" spans="1:13" ht="25.5" customHeight="1" x14ac:dyDescent="0.2">
      <c r="A79" s="21">
        <v>71</v>
      </c>
      <c r="B79" s="22">
        <v>203</v>
      </c>
      <c r="C79" s="23" t="s">
        <v>164</v>
      </c>
      <c r="D79" s="23"/>
      <c r="E79" s="20" t="s">
        <v>37</v>
      </c>
      <c r="F79" s="25">
        <f>F80+F81</f>
        <v>237.3</v>
      </c>
      <c r="G79" s="25">
        <f>G80+G81</f>
        <v>237.3</v>
      </c>
      <c r="H79" s="25">
        <f>H80+H81</f>
        <v>40.01</v>
      </c>
      <c r="I79" s="25">
        <f t="shared" ref="I79:I86" si="7">H79/G79*100</f>
        <v>16.860514117151286</v>
      </c>
      <c r="J79" s="76">
        <f>J80</f>
        <v>1189</v>
      </c>
      <c r="K79" s="66"/>
      <c r="L79" s="66"/>
      <c r="M79" s="66"/>
    </row>
    <row r="80" spans="1:13" ht="30.75" customHeight="1" x14ac:dyDescent="0.2">
      <c r="A80" s="21">
        <v>72</v>
      </c>
      <c r="B80" s="26">
        <v>203</v>
      </c>
      <c r="C80" s="27" t="s">
        <v>164</v>
      </c>
      <c r="D80" s="27" t="s">
        <v>44</v>
      </c>
      <c r="E80" s="28" t="s">
        <v>184</v>
      </c>
      <c r="F80" s="29">
        <v>236.3</v>
      </c>
      <c r="G80" s="29">
        <v>226.8</v>
      </c>
      <c r="H80" s="29">
        <v>39.01</v>
      </c>
      <c r="I80" s="29">
        <f t="shared" si="7"/>
        <v>17.200176366843031</v>
      </c>
      <c r="J80" s="72">
        <v>1189</v>
      </c>
      <c r="K80" s="66"/>
      <c r="L80" s="66"/>
      <c r="M80" s="66"/>
    </row>
    <row r="81" spans="1:13" ht="29.25" customHeight="1" x14ac:dyDescent="0.2">
      <c r="A81" s="21">
        <v>73</v>
      </c>
      <c r="B81" s="26">
        <v>203</v>
      </c>
      <c r="C81" s="27" t="s">
        <v>164</v>
      </c>
      <c r="D81" s="27" t="s">
        <v>58</v>
      </c>
      <c r="E81" s="28" t="s">
        <v>183</v>
      </c>
      <c r="F81" s="29">
        <v>1</v>
      </c>
      <c r="G81" s="29">
        <v>10.5</v>
      </c>
      <c r="H81" s="29">
        <v>1</v>
      </c>
      <c r="I81" s="29">
        <f t="shared" si="7"/>
        <v>9.5238095238095237</v>
      </c>
      <c r="J81" s="72"/>
      <c r="K81" s="66"/>
      <c r="L81" s="66"/>
      <c r="M81" s="66"/>
    </row>
    <row r="82" spans="1:13" ht="31.5" customHeight="1" x14ac:dyDescent="0.2">
      <c r="A82" s="21">
        <v>74</v>
      </c>
      <c r="B82" s="22">
        <v>300</v>
      </c>
      <c r="C82" s="23"/>
      <c r="D82" s="23"/>
      <c r="E82" s="24" t="s">
        <v>11</v>
      </c>
      <c r="F82" s="25">
        <f>SUM(F83+F91+F105)</f>
        <v>9330.6999999999989</v>
      </c>
      <c r="G82" s="25">
        <f>SUM(G83+G91+G105)</f>
        <v>9435.17</v>
      </c>
      <c r="H82" s="25">
        <f>SUM(H83+H91+H105)</f>
        <v>2281.5970000000002</v>
      </c>
      <c r="I82" s="25">
        <f t="shared" si="7"/>
        <v>24.181832441810801</v>
      </c>
      <c r="J82" s="71" t="e">
        <f>J83+#REF!+#REF!</f>
        <v>#REF!</v>
      </c>
      <c r="K82" s="66"/>
      <c r="L82" s="66"/>
      <c r="M82" s="66"/>
    </row>
    <row r="83" spans="1:13" ht="38.25" customHeight="1" x14ac:dyDescent="0.2">
      <c r="A83" s="21">
        <v>75</v>
      </c>
      <c r="B83" s="22">
        <v>309</v>
      </c>
      <c r="C83" s="23"/>
      <c r="D83" s="23"/>
      <c r="E83" s="20" t="s">
        <v>170</v>
      </c>
      <c r="F83" s="25">
        <f>SUM(F84+F87)</f>
        <v>3823.7</v>
      </c>
      <c r="G83" s="25">
        <f>SUM(G84+G87)</f>
        <v>3908.8999999999996</v>
      </c>
      <c r="H83" s="25">
        <f>SUM(H84+H87)</f>
        <v>923.44100000000003</v>
      </c>
      <c r="I83" s="25">
        <f t="shared" si="7"/>
        <v>23.624063035636627</v>
      </c>
      <c r="J83" s="71" t="e">
        <f>J84+#REF!</f>
        <v>#REF!</v>
      </c>
      <c r="K83" s="66"/>
      <c r="L83" s="66"/>
      <c r="M83" s="66"/>
    </row>
    <row r="84" spans="1:13" ht="38.25" customHeight="1" x14ac:dyDescent="0.2">
      <c r="A84" s="21">
        <v>76</v>
      </c>
      <c r="B84" s="22">
        <v>309</v>
      </c>
      <c r="C84" s="23" t="s">
        <v>123</v>
      </c>
      <c r="D84" s="23"/>
      <c r="E84" s="20" t="s">
        <v>341</v>
      </c>
      <c r="F84" s="25">
        <f>SUM(F85)</f>
        <v>253.5</v>
      </c>
      <c r="G84" s="25">
        <f>SUM(G85)</f>
        <v>338.7</v>
      </c>
      <c r="H84" s="25">
        <f>SUM(H85)</f>
        <v>253.5</v>
      </c>
      <c r="I84" s="25">
        <f t="shared" si="7"/>
        <v>74.844995571302036</v>
      </c>
      <c r="J84" s="71">
        <f>J85</f>
        <v>477.6</v>
      </c>
      <c r="K84" s="66"/>
      <c r="L84" s="66"/>
      <c r="M84" s="66"/>
    </row>
    <row r="85" spans="1:13" ht="27" customHeight="1" x14ac:dyDescent="0.2">
      <c r="A85" s="21">
        <v>77</v>
      </c>
      <c r="B85" s="22">
        <v>309</v>
      </c>
      <c r="C85" s="23" t="s">
        <v>124</v>
      </c>
      <c r="D85" s="23"/>
      <c r="E85" s="20" t="s">
        <v>98</v>
      </c>
      <c r="F85" s="25">
        <f>F86</f>
        <v>253.5</v>
      </c>
      <c r="G85" s="25">
        <f>G86</f>
        <v>338.7</v>
      </c>
      <c r="H85" s="25">
        <f>H86</f>
        <v>253.5</v>
      </c>
      <c r="I85" s="25">
        <f t="shared" si="7"/>
        <v>74.844995571302036</v>
      </c>
      <c r="J85" s="71">
        <f>J86</f>
        <v>477.6</v>
      </c>
      <c r="K85" s="66"/>
      <c r="L85" s="66"/>
      <c r="M85" s="66"/>
    </row>
    <row r="86" spans="1:13" ht="27" customHeight="1" x14ac:dyDescent="0.2">
      <c r="A86" s="21">
        <v>78</v>
      </c>
      <c r="B86" s="26">
        <v>309</v>
      </c>
      <c r="C86" s="27" t="s">
        <v>124</v>
      </c>
      <c r="D86" s="27" t="s">
        <v>58</v>
      </c>
      <c r="E86" s="28" t="s">
        <v>183</v>
      </c>
      <c r="F86" s="29">
        <v>253.5</v>
      </c>
      <c r="G86" s="29">
        <v>338.7</v>
      </c>
      <c r="H86" s="29">
        <v>253.5</v>
      </c>
      <c r="I86" s="29">
        <f t="shared" si="7"/>
        <v>74.844995571302036</v>
      </c>
      <c r="J86" s="72">
        <v>477.6</v>
      </c>
      <c r="K86" s="66"/>
      <c r="L86" s="66"/>
      <c r="M86" s="66"/>
    </row>
    <row r="87" spans="1:13" ht="38.25" customHeight="1" x14ac:dyDescent="0.2">
      <c r="A87" s="21">
        <v>79</v>
      </c>
      <c r="B87" s="22">
        <v>309</v>
      </c>
      <c r="C87" s="23" t="s">
        <v>111</v>
      </c>
      <c r="D87" s="27"/>
      <c r="E87" s="20" t="s">
        <v>389</v>
      </c>
      <c r="F87" s="25">
        <f>SUM(F88)</f>
        <v>3570.2</v>
      </c>
      <c r="G87" s="25">
        <f>SUM(G88)</f>
        <v>3570.2</v>
      </c>
      <c r="H87" s="25">
        <f>SUM(H88)</f>
        <v>669.94100000000003</v>
      </c>
      <c r="I87" s="25">
        <f>SUM(I88)</f>
        <v>18.76480309226374</v>
      </c>
      <c r="J87" s="72"/>
      <c r="K87" s="66"/>
      <c r="L87" s="66"/>
      <c r="M87" s="66"/>
    </row>
    <row r="88" spans="1:13" ht="39" customHeight="1" x14ac:dyDescent="0.2">
      <c r="A88" s="21">
        <v>80</v>
      </c>
      <c r="B88" s="22">
        <v>309</v>
      </c>
      <c r="C88" s="23" t="s">
        <v>125</v>
      </c>
      <c r="D88" s="27"/>
      <c r="E88" s="20" t="s">
        <v>68</v>
      </c>
      <c r="F88" s="25">
        <f>SUM(F89:F90)</f>
        <v>3570.2</v>
      </c>
      <c r="G88" s="25">
        <f>SUM(G89:G90)</f>
        <v>3570.2</v>
      </c>
      <c r="H88" s="25">
        <f>SUM(H89:H90)</f>
        <v>669.94100000000003</v>
      </c>
      <c r="I88" s="25">
        <f t="shared" ref="I88:I95" si="8">H88/G88*100</f>
        <v>18.76480309226374</v>
      </c>
      <c r="J88" s="72"/>
      <c r="K88" s="66"/>
      <c r="L88" s="66"/>
      <c r="M88" s="66"/>
    </row>
    <row r="89" spans="1:13" ht="25.5" customHeight="1" x14ac:dyDescent="0.2">
      <c r="A89" s="21">
        <v>81</v>
      </c>
      <c r="B89" s="26">
        <v>309</v>
      </c>
      <c r="C89" s="27" t="s">
        <v>125</v>
      </c>
      <c r="D89" s="27" t="s">
        <v>38</v>
      </c>
      <c r="E89" s="28" t="s">
        <v>39</v>
      </c>
      <c r="F89" s="29">
        <v>2670.16</v>
      </c>
      <c r="G89" s="29">
        <v>2670.16</v>
      </c>
      <c r="H89" s="29">
        <v>646.64</v>
      </c>
      <c r="I89" s="29">
        <f t="shared" si="8"/>
        <v>24.217275369266261</v>
      </c>
      <c r="J89" s="72"/>
      <c r="K89" s="66"/>
      <c r="L89" s="66"/>
      <c r="M89" s="66"/>
    </row>
    <row r="90" spans="1:13" ht="30" customHeight="1" x14ac:dyDescent="0.2">
      <c r="A90" s="21">
        <v>82</v>
      </c>
      <c r="B90" s="26">
        <v>309</v>
      </c>
      <c r="C90" s="27" t="s">
        <v>125</v>
      </c>
      <c r="D90" s="27" t="s">
        <v>58</v>
      </c>
      <c r="E90" s="28" t="s">
        <v>183</v>
      </c>
      <c r="F90" s="29">
        <v>900.04</v>
      </c>
      <c r="G90" s="29">
        <v>900.04</v>
      </c>
      <c r="H90" s="29">
        <v>23.300999999999998</v>
      </c>
      <c r="I90" s="29">
        <f t="shared" si="8"/>
        <v>2.5888849384471802</v>
      </c>
      <c r="J90" s="72"/>
      <c r="K90" s="66"/>
      <c r="L90" s="66"/>
      <c r="M90" s="66"/>
    </row>
    <row r="91" spans="1:13" ht="28.5" customHeight="1" x14ac:dyDescent="0.2">
      <c r="A91" s="21">
        <v>83</v>
      </c>
      <c r="B91" s="22">
        <v>310</v>
      </c>
      <c r="C91" s="23"/>
      <c r="D91" s="23"/>
      <c r="E91" s="20" t="s">
        <v>54</v>
      </c>
      <c r="F91" s="25">
        <f t="shared" ref="F91:H92" si="9">SUM(F92)</f>
        <v>5236.12</v>
      </c>
      <c r="G91" s="25">
        <f t="shared" si="9"/>
        <v>5236.12</v>
      </c>
      <c r="H91" s="25">
        <f t="shared" si="9"/>
        <v>1297.856</v>
      </c>
      <c r="I91" s="25">
        <f t="shared" si="8"/>
        <v>24.786597709754552</v>
      </c>
      <c r="J91" s="72"/>
      <c r="K91" s="66"/>
      <c r="L91" s="66"/>
      <c r="M91" s="66"/>
    </row>
    <row r="92" spans="1:13" ht="42.75" customHeight="1" x14ac:dyDescent="0.2">
      <c r="A92" s="21">
        <v>84</v>
      </c>
      <c r="B92" s="22">
        <v>310</v>
      </c>
      <c r="C92" s="23" t="s">
        <v>126</v>
      </c>
      <c r="D92" s="23"/>
      <c r="E92" s="20" t="s">
        <v>411</v>
      </c>
      <c r="F92" s="25">
        <f t="shared" si="9"/>
        <v>5236.12</v>
      </c>
      <c r="G92" s="25">
        <f t="shared" si="9"/>
        <v>5236.12</v>
      </c>
      <c r="H92" s="25">
        <f t="shared" si="9"/>
        <v>1297.856</v>
      </c>
      <c r="I92" s="25">
        <f t="shared" si="8"/>
        <v>24.786597709754552</v>
      </c>
      <c r="J92" s="72"/>
      <c r="K92" s="66"/>
      <c r="L92" s="66"/>
      <c r="M92" s="66"/>
    </row>
    <row r="93" spans="1:13" ht="55.5" customHeight="1" x14ac:dyDescent="0.2">
      <c r="A93" s="21">
        <v>85</v>
      </c>
      <c r="B93" s="22">
        <v>310</v>
      </c>
      <c r="C93" s="23" t="s">
        <v>342</v>
      </c>
      <c r="D93" s="23"/>
      <c r="E93" s="43" t="s">
        <v>217</v>
      </c>
      <c r="F93" s="25">
        <f>SUM(F94+F96+F99+F101+F103)</f>
        <v>5236.12</v>
      </c>
      <c r="G93" s="25">
        <f>SUM(G94+G96+G99+G101+G103)</f>
        <v>5236.12</v>
      </c>
      <c r="H93" s="25">
        <f>SUM(H94+H96+H99+H101+H103)</f>
        <v>1297.856</v>
      </c>
      <c r="I93" s="25">
        <f t="shared" si="8"/>
        <v>24.786597709754552</v>
      </c>
      <c r="J93" s="72"/>
      <c r="K93" s="66"/>
      <c r="L93" s="66"/>
      <c r="M93" s="66"/>
    </row>
    <row r="94" spans="1:13" ht="48" customHeight="1" x14ac:dyDescent="0.2">
      <c r="A94" s="21">
        <v>86</v>
      </c>
      <c r="B94" s="22">
        <v>310</v>
      </c>
      <c r="C94" s="23" t="s">
        <v>127</v>
      </c>
      <c r="D94" s="23"/>
      <c r="E94" s="20" t="s">
        <v>186</v>
      </c>
      <c r="F94" s="25">
        <f>SUM(F95:F95)</f>
        <v>4670.8</v>
      </c>
      <c r="G94" s="25">
        <f>SUM(G95:G95)</f>
        <v>4670.8</v>
      </c>
      <c r="H94" s="25">
        <f>SUM(H95:H95)</f>
        <v>1297.856</v>
      </c>
      <c r="I94" s="25">
        <f t="shared" si="8"/>
        <v>27.78658902115269</v>
      </c>
      <c r="J94" s="72"/>
      <c r="K94" s="66"/>
      <c r="L94" s="66"/>
      <c r="M94" s="66"/>
    </row>
    <row r="95" spans="1:13" ht="45" customHeight="1" x14ac:dyDescent="0.2">
      <c r="A95" s="21">
        <v>87</v>
      </c>
      <c r="B95" s="26">
        <v>310</v>
      </c>
      <c r="C95" s="27" t="s">
        <v>127</v>
      </c>
      <c r="D95" s="27" t="s">
        <v>202</v>
      </c>
      <c r="E95" s="41" t="s">
        <v>343</v>
      </c>
      <c r="F95" s="29">
        <v>4670.8</v>
      </c>
      <c r="G95" s="29">
        <v>4670.8</v>
      </c>
      <c r="H95" s="29">
        <v>1297.856</v>
      </c>
      <c r="I95" s="29">
        <f t="shared" si="8"/>
        <v>27.78658902115269</v>
      </c>
      <c r="J95" s="72"/>
      <c r="K95" s="66"/>
      <c r="L95" s="66"/>
      <c r="M95" s="66"/>
    </row>
    <row r="96" spans="1:13" ht="29.25" customHeight="1" x14ac:dyDescent="0.2">
      <c r="A96" s="21">
        <v>88</v>
      </c>
      <c r="B96" s="22">
        <v>310</v>
      </c>
      <c r="C96" s="23" t="s">
        <v>315</v>
      </c>
      <c r="D96" s="27"/>
      <c r="E96" s="20" t="s">
        <v>69</v>
      </c>
      <c r="F96" s="25">
        <f>SUM(F97:F98)</f>
        <v>95</v>
      </c>
      <c r="G96" s="25">
        <f>SUM(G97:G98)</f>
        <v>95</v>
      </c>
      <c r="H96" s="25">
        <f>SUM(H97:H98)</f>
        <v>0</v>
      </c>
      <c r="I96" s="25">
        <v>0</v>
      </c>
      <c r="J96" s="72"/>
      <c r="K96" s="66"/>
      <c r="L96" s="66"/>
      <c r="M96" s="66"/>
    </row>
    <row r="97" spans="1:13" ht="29.25" customHeight="1" x14ac:dyDescent="0.2">
      <c r="A97" s="21">
        <v>89</v>
      </c>
      <c r="B97" s="26">
        <v>310</v>
      </c>
      <c r="C97" s="27" t="s">
        <v>315</v>
      </c>
      <c r="D97" s="27" t="s">
        <v>58</v>
      </c>
      <c r="E97" s="28" t="s">
        <v>183</v>
      </c>
      <c r="F97" s="29">
        <f>14+50</f>
        <v>64</v>
      </c>
      <c r="G97" s="29">
        <f>14+50</f>
        <v>64</v>
      </c>
      <c r="H97" s="29">
        <v>0</v>
      </c>
      <c r="I97" s="29">
        <v>0</v>
      </c>
      <c r="J97" s="72"/>
      <c r="K97" s="77"/>
      <c r="L97" s="66"/>
      <c r="M97" s="66"/>
    </row>
    <row r="98" spans="1:13" ht="47.25" customHeight="1" x14ac:dyDescent="0.2">
      <c r="A98" s="21">
        <v>90</v>
      </c>
      <c r="B98" s="26">
        <v>310</v>
      </c>
      <c r="C98" s="27" t="s">
        <v>315</v>
      </c>
      <c r="D98" s="27" t="s">
        <v>202</v>
      </c>
      <c r="E98" s="41" t="s">
        <v>343</v>
      </c>
      <c r="F98" s="29">
        <v>31</v>
      </c>
      <c r="G98" s="29">
        <v>31</v>
      </c>
      <c r="H98" s="29">
        <v>0</v>
      </c>
      <c r="I98" s="29">
        <v>0</v>
      </c>
      <c r="J98" s="72"/>
      <c r="K98" s="66"/>
      <c r="L98" s="66"/>
      <c r="M98" s="66"/>
    </row>
    <row r="99" spans="1:13" ht="36" customHeight="1" x14ac:dyDescent="0.2">
      <c r="A99" s="21">
        <v>91</v>
      </c>
      <c r="B99" s="22">
        <v>310</v>
      </c>
      <c r="C99" s="23" t="s">
        <v>128</v>
      </c>
      <c r="D99" s="23"/>
      <c r="E99" s="42" t="s">
        <v>346</v>
      </c>
      <c r="F99" s="25">
        <f>SUM(F100)</f>
        <v>388.6</v>
      </c>
      <c r="G99" s="25">
        <f>SUM(G100)</f>
        <v>388.6</v>
      </c>
      <c r="H99" s="25">
        <f>SUM(H100)</f>
        <v>0</v>
      </c>
      <c r="I99" s="25">
        <v>0</v>
      </c>
      <c r="J99" s="72"/>
      <c r="K99" s="66"/>
      <c r="L99" s="66"/>
      <c r="M99" s="66"/>
    </row>
    <row r="100" spans="1:13" ht="29.25" customHeight="1" x14ac:dyDescent="0.2">
      <c r="A100" s="21">
        <v>92</v>
      </c>
      <c r="B100" s="26">
        <v>310</v>
      </c>
      <c r="C100" s="27" t="s">
        <v>128</v>
      </c>
      <c r="D100" s="27" t="s">
        <v>58</v>
      </c>
      <c r="E100" s="28" t="s">
        <v>183</v>
      </c>
      <c r="F100" s="29">
        <v>388.6</v>
      </c>
      <c r="G100" s="29">
        <v>388.6</v>
      </c>
      <c r="H100" s="29">
        <v>0</v>
      </c>
      <c r="I100" s="29">
        <v>0</v>
      </c>
      <c r="J100" s="72"/>
      <c r="K100" s="78"/>
      <c r="L100" s="66"/>
      <c r="M100" s="66"/>
    </row>
    <row r="101" spans="1:13" ht="40.5" customHeight="1" x14ac:dyDescent="0.2">
      <c r="A101" s="21">
        <v>93</v>
      </c>
      <c r="B101" s="52">
        <v>310</v>
      </c>
      <c r="C101" s="53" t="s">
        <v>344</v>
      </c>
      <c r="D101" s="53"/>
      <c r="E101" s="54" t="s">
        <v>345</v>
      </c>
      <c r="F101" s="55">
        <f>SUM(F102)</f>
        <v>62.32</v>
      </c>
      <c r="G101" s="55">
        <f>SUM(G102)</f>
        <v>62.32</v>
      </c>
      <c r="H101" s="55">
        <f>SUM(H102)</f>
        <v>0</v>
      </c>
      <c r="I101" s="55">
        <v>0</v>
      </c>
      <c r="J101" s="72"/>
      <c r="K101" s="78"/>
      <c r="L101" s="66"/>
      <c r="M101" s="66"/>
    </row>
    <row r="102" spans="1:13" ht="29.25" customHeight="1" x14ac:dyDescent="0.2">
      <c r="A102" s="21">
        <v>94</v>
      </c>
      <c r="B102" s="56">
        <v>310</v>
      </c>
      <c r="C102" s="57" t="s">
        <v>344</v>
      </c>
      <c r="D102" s="57" t="s">
        <v>58</v>
      </c>
      <c r="E102" s="58" t="s">
        <v>183</v>
      </c>
      <c r="F102" s="59">
        <v>62.32</v>
      </c>
      <c r="G102" s="59">
        <v>62.32</v>
      </c>
      <c r="H102" s="59">
        <v>0</v>
      </c>
      <c r="I102" s="59">
        <v>0</v>
      </c>
      <c r="J102" s="72"/>
      <c r="K102" s="78"/>
      <c r="L102" s="66"/>
      <c r="M102" s="66"/>
    </row>
    <row r="103" spans="1:13" ht="71.25" customHeight="1" x14ac:dyDescent="0.2">
      <c r="A103" s="21">
        <v>95</v>
      </c>
      <c r="B103" s="52">
        <v>310</v>
      </c>
      <c r="C103" s="53" t="s">
        <v>347</v>
      </c>
      <c r="D103" s="53"/>
      <c r="E103" s="54" t="s">
        <v>381</v>
      </c>
      <c r="F103" s="55">
        <f>SUM(F104)</f>
        <v>19.399999999999999</v>
      </c>
      <c r="G103" s="55">
        <f>SUM(G104)</f>
        <v>19.399999999999999</v>
      </c>
      <c r="H103" s="55">
        <f>SUM(H104)</f>
        <v>0</v>
      </c>
      <c r="I103" s="55">
        <v>0</v>
      </c>
      <c r="J103" s="72"/>
      <c r="K103" s="78"/>
      <c r="L103" s="66"/>
      <c r="M103" s="66"/>
    </row>
    <row r="104" spans="1:13" ht="29.25" customHeight="1" x14ac:dyDescent="0.2">
      <c r="A104" s="21">
        <v>96</v>
      </c>
      <c r="B104" s="56">
        <v>310</v>
      </c>
      <c r="C104" s="57" t="s">
        <v>347</v>
      </c>
      <c r="D104" s="57" t="s">
        <v>58</v>
      </c>
      <c r="E104" s="58" t="s">
        <v>183</v>
      </c>
      <c r="F104" s="59">
        <v>19.399999999999999</v>
      </c>
      <c r="G104" s="59">
        <v>19.399999999999999</v>
      </c>
      <c r="H104" s="59">
        <v>0</v>
      </c>
      <c r="I104" s="59">
        <v>0</v>
      </c>
      <c r="J104" s="72"/>
      <c r="K104" s="78"/>
      <c r="L104" s="66"/>
      <c r="M104" s="66"/>
    </row>
    <row r="105" spans="1:13" s="4" customFormat="1" ht="26.25" customHeight="1" x14ac:dyDescent="0.2">
      <c r="A105" s="21">
        <v>97</v>
      </c>
      <c r="B105" s="22">
        <v>314</v>
      </c>
      <c r="C105" s="23"/>
      <c r="D105" s="23"/>
      <c r="E105" s="20" t="s">
        <v>52</v>
      </c>
      <c r="F105" s="25">
        <f>SUM(F106+F112+F117+F122+F127)</f>
        <v>270.88</v>
      </c>
      <c r="G105" s="25">
        <f>SUM(G106+G112+G117+G122+G127)</f>
        <v>290.15000000000003</v>
      </c>
      <c r="H105" s="25">
        <f>SUM(H106+H112+H117+H122+H127)</f>
        <v>60.3</v>
      </c>
      <c r="I105" s="25">
        <f>H105/G105*100</f>
        <v>20.782353954850937</v>
      </c>
      <c r="J105" s="71"/>
      <c r="K105" s="73"/>
      <c r="L105" s="73"/>
      <c r="M105" s="73"/>
    </row>
    <row r="106" spans="1:13" ht="51.75" customHeight="1" x14ac:dyDescent="0.2">
      <c r="A106" s="21">
        <v>98</v>
      </c>
      <c r="B106" s="22">
        <v>314</v>
      </c>
      <c r="C106" s="23" t="s">
        <v>316</v>
      </c>
      <c r="D106" s="23"/>
      <c r="E106" s="20" t="s">
        <v>348</v>
      </c>
      <c r="F106" s="25">
        <f>SUM(F107)</f>
        <v>20.8</v>
      </c>
      <c r="G106" s="25">
        <f>SUM(G107)</f>
        <v>20.8</v>
      </c>
      <c r="H106" s="25">
        <f>SUM(H107)</f>
        <v>0</v>
      </c>
      <c r="I106" s="25">
        <f>SUM(I107)</f>
        <v>0</v>
      </c>
      <c r="J106" s="71" t="e">
        <f>#REF!+#REF!</f>
        <v>#REF!</v>
      </c>
      <c r="K106" s="66">
        <v>709</v>
      </c>
      <c r="L106" s="66"/>
      <c r="M106" s="66"/>
    </row>
    <row r="107" spans="1:13" ht="51.75" customHeight="1" x14ac:dyDescent="0.2">
      <c r="A107" s="21">
        <v>99</v>
      </c>
      <c r="B107" s="22">
        <v>314</v>
      </c>
      <c r="C107" s="23" t="s">
        <v>317</v>
      </c>
      <c r="D107" s="23"/>
      <c r="E107" s="43" t="s">
        <v>258</v>
      </c>
      <c r="F107" s="25">
        <f>SUM(F108+F110)</f>
        <v>20.8</v>
      </c>
      <c r="G107" s="25">
        <f>SUM(G108+G110)</f>
        <v>20.8</v>
      </c>
      <c r="H107" s="25">
        <f>SUM(H108+H110)</f>
        <v>0</v>
      </c>
      <c r="I107" s="25">
        <f>SUM(I108+I110)</f>
        <v>0</v>
      </c>
      <c r="J107" s="71"/>
      <c r="K107" s="66"/>
      <c r="L107" s="66"/>
      <c r="M107" s="66"/>
    </row>
    <row r="108" spans="1:13" ht="39.75" customHeight="1" x14ac:dyDescent="0.2">
      <c r="A108" s="21">
        <v>100</v>
      </c>
      <c r="B108" s="22">
        <v>314</v>
      </c>
      <c r="C108" s="23" t="s">
        <v>319</v>
      </c>
      <c r="D108" s="23"/>
      <c r="E108" s="39" t="s">
        <v>318</v>
      </c>
      <c r="F108" s="25">
        <f>SUM(F109)</f>
        <v>18.8</v>
      </c>
      <c r="G108" s="25">
        <f>SUM(G109)</f>
        <v>18.8</v>
      </c>
      <c r="H108" s="25">
        <f>SUM(H109)</f>
        <v>0</v>
      </c>
      <c r="I108" s="25">
        <f>SUM(I109)</f>
        <v>0</v>
      </c>
      <c r="J108" s="71"/>
      <c r="K108" s="66"/>
      <c r="L108" s="66"/>
      <c r="M108" s="66"/>
    </row>
    <row r="109" spans="1:13" ht="27.75" customHeight="1" x14ac:dyDescent="0.2">
      <c r="A109" s="21">
        <v>101</v>
      </c>
      <c r="B109" s="26">
        <v>314</v>
      </c>
      <c r="C109" s="27" t="s">
        <v>319</v>
      </c>
      <c r="D109" s="27" t="s">
        <v>58</v>
      </c>
      <c r="E109" s="28" t="s">
        <v>183</v>
      </c>
      <c r="F109" s="29">
        <v>18.8</v>
      </c>
      <c r="G109" s="29">
        <v>18.8</v>
      </c>
      <c r="H109" s="29">
        <v>0</v>
      </c>
      <c r="I109" s="29">
        <v>0</v>
      </c>
      <c r="J109" s="71"/>
      <c r="K109" s="66"/>
      <c r="L109" s="66"/>
      <c r="M109" s="66"/>
    </row>
    <row r="110" spans="1:13" ht="62.25" customHeight="1" x14ac:dyDescent="0.2">
      <c r="A110" s="21">
        <v>102</v>
      </c>
      <c r="B110" s="22">
        <v>314</v>
      </c>
      <c r="C110" s="23" t="s">
        <v>349</v>
      </c>
      <c r="D110" s="23"/>
      <c r="E110" s="20" t="s">
        <v>350</v>
      </c>
      <c r="F110" s="25">
        <f>SUM(F111)</f>
        <v>2</v>
      </c>
      <c r="G110" s="25">
        <f>SUM(G111)</f>
        <v>2</v>
      </c>
      <c r="H110" s="25">
        <f>SUM(H111)</f>
        <v>0</v>
      </c>
      <c r="I110" s="25">
        <f>SUM(I111)</f>
        <v>0</v>
      </c>
      <c r="J110" s="71"/>
      <c r="K110" s="66"/>
      <c r="L110" s="66"/>
      <c r="M110" s="66"/>
    </row>
    <row r="111" spans="1:13" ht="27.75" customHeight="1" x14ac:dyDescent="0.2">
      <c r="A111" s="21">
        <v>103</v>
      </c>
      <c r="B111" s="26">
        <v>314</v>
      </c>
      <c r="C111" s="27" t="s">
        <v>349</v>
      </c>
      <c r="D111" s="27" t="s">
        <v>58</v>
      </c>
      <c r="E111" s="28" t="s">
        <v>183</v>
      </c>
      <c r="F111" s="29">
        <v>2</v>
      </c>
      <c r="G111" s="29">
        <v>2</v>
      </c>
      <c r="H111" s="29">
        <v>0</v>
      </c>
      <c r="I111" s="29">
        <v>0</v>
      </c>
      <c r="J111" s="71"/>
      <c r="K111" s="66"/>
      <c r="L111" s="66"/>
      <c r="M111" s="66"/>
    </row>
    <row r="112" spans="1:13" ht="44.25" customHeight="1" x14ac:dyDescent="0.2">
      <c r="A112" s="21">
        <v>104</v>
      </c>
      <c r="B112" s="22">
        <v>314</v>
      </c>
      <c r="C112" s="23" t="s">
        <v>188</v>
      </c>
      <c r="D112" s="23"/>
      <c r="E112" s="20" t="s">
        <v>351</v>
      </c>
      <c r="F112" s="25">
        <f>SUM(F113+F115)</f>
        <v>20.8</v>
      </c>
      <c r="G112" s="25">
        <f>SUM(G113+G115)</f>
        <v>20.8</v>
      </c>
      <c r="H112" s="25">
        <f>SUM(H113+H115)</f>
        <v>0</v>
      </c>
      <c r="I112" s="25">
        <f>SUM(I113+I115)</f>
        <v>0</v>
      </c>
      <c r="J112" s="71"/>
      <c r="K112" s="66">
        <v>709</v>
      </c>
      <c r="L112" s="66"/>
      <c r="M112" s="66"/>
    </row>
    <row r="113" spans="1:13" ht="54" customHeight="1" x14ac:dyDescent="0.2">
      <c r="A113" s="21">
        <v>105</v>
      </c>
      <c r="B113" s="22">
        <v>314</v>
      </c>
      <c r="C113" s="23" t="s">
        <v>191</v>
      </c>
      <c r="D113" s="23"/>
      <c r="E113" s="43" t="s">
        <v>215</v>
      </c>
      <c r="F113" s="25">
        <f>SUM(F114)</f>
        <v>10.8</v>
      </c>
      <c r="G113" s="25">
        <f>SUM(G114)</f>
        <v>10.8</v>
      </c>
      <c r="H113" s="25">
        <f>SUM(H114)</f>
        <v>0</v>
      </c>
      <c r="I113" s="25">
        <f>SUM(I114)</f>
        <v>0</v>
      </c>
      <c r="J113" s="71"/>
      <c r="K113" s="66"/>
      <c r="L113" s="66"/>
      <c r="M113" s="66"/>
    </row>
    <row r="114" spans="1:13" ht="27.75" customHeight="1" x14ac:dyDescent="0.2">
      <c r="A114" s="21">
        <v>106</v>
      </c>
      <c r="B114" s="26">
        <v>314</v>
      </c>
      <c r="C114" s="27" t="s">
        <v>191</v>
      </c>
      <c r="D114" s="27" t="s">
        <v>58</v>
      </c>
      <c r="E114" s="28" t="s">
        <v>183</v>
      </c>
      <c r="F114" s="29">
        <v>10.8</v>
      </c>
      <c r="G114" s="29">
        <v>10.8</v>
      </c>
      <c r="H114" s="29">
        <v>0</v>
      </c>
      <c r="I114" s="29">
        <v>0</v>
      </c>
      <c r="J114" s="71"/>
      <c r="K114" s="66"/>
      <c r="L114" s="66"/>
      <c r="M114" s="66"/>
    </row>
    <row r="115" spans="1:13" ht="27.75" customHeight="1" x14ac:dyDescent="0.2">
      <c r="A115" s="21">
        <v>107</v>
      </c>
      <c r="B115" s="22">
        <v>314</v>
      </c>
      <c r="C115" s="23" t="s">
        <v>192</v>
      </c>
      <c r="D115" s="23"/>
      <c r="E115" s="43" t="s">
        <v>189</v>
      </c>
      <c r="F115" s="25">
        <f>SUM(F116)</f>
        <v>10</v>
      </c>
      <c r="G115" s="25">
        <f>SUM(G116)</f>
        <v>10</v>
      </c>
      <c r="H115" s="25">
        <f>SUM(H116)</f>
        <v>0</v>
      </c>
      <c r="I115" s="25">
        <f>SUM(I116)</f>
        <v>0</v>
      </c>
      <c r="J115" s="71"/>
      <c r="K115" s="66"/>
      <c r="L115" s="66"/>
      <c r="M115" s="66"/>
    </row>
    <row r="116" spans="1:13" ht="27.75" customHeight="1" x14ac:dyDescent="0.2">
      <c r="A116" s="21">
        <v>108</v>
      </c>
      <c r="B116" s="26">
        <v>314</v>
      </c>
      <c r="C116" s="27" t="s">
        <v>192</v>
      </c>
      <c r="D116" s="27" t="s">
        <v>58</v>
      </c>
      <c r="E116" s="28" t="s">
        <v>183</v>
      </c>
      <c r="F116" s="29">
        <v>10</v>
      </c>
      <c r="G116" s="29">
        <v>10</v>
      </c>
      <c r="H116" s="29">
        <v>0</v>
      </c>
      <c r="I116" s="29">
        <v>0</v>
      </c>
      <c r="J116" s="71"/>
      <c r="K116" s="66"/>
      <c r="L116" s="66"/>
      <c r="M116" s="66"/>
    </row>
    <row r="117" spans="1:13" ht="60.75" customHeight="1" x14ac:dyDescent="0.2">
      <c r="A117" s="21">
        <v>109</v>
      </c>
      <c r="B117" s="22">
        <v>314</v>
      </c>
      <c r="C117" s="23" t="s">
        <v>193</v>
      </c>
      <c r="D117" s="23"/>
      <c r="E117" s="44" t="s">
        <v>216</v>
      </c>
      <c r="F117" s="25">
        <f>SUM(F118+F120)</f>
        <v>8.3000000000000007</v>
      </c>
      <c r="G117" s="25">
        <f>SUM(G118+G120)</f>
        <v>8.3000000000000007</v>
      </c>
      <c r="H117" s="25">
        <f>SUM(H118+H120)</f>
        <v>0</v>
      </c>
      <c r="I117" s="25">
        <f>SUM(I118+I120)</f>
        <v>0</v>
      </c>
      <c r="J117" s="71"/>
      <c r="K117" s="66">
        <v>709</v>
      </c>
      <c r="L117" s="66"/>
      <c r="M117" s="66"/>
    </row>
    <row r="118" spans="1:13" ht="26.25" customHeight="1" x14ac:dyDescent="0.2">
      <c r="A118" s="21">
        <v>110</v>
      </c>
      <c r="B118" s="22">
        <v>314</v>
      </c>
      <c r="C118" s="23" t="s">
        <v>194</v>
      </c>
      <c r="D118" s="23"/>
      <c r="E118" s="43" t="s">
        <v>190</v>
      </c>
      <c r="F118" s="25">
        <f>SUM(F119)</f>
        <v>2.2999999999999998</v>
      </c>
      <c r="G118" s="25">
        <f>SUM(G119)</f>
        <v>2.2999999999999998</v>
      </c>
      <c r="H118" s="25">
        <f>SUM(H119)</f>
        <v>0</v>
      </c>
      <c r="I118" s="25">
        <f>SUM(I119)</f>
        <v>0</v>
      </c>
      <c r="J118" s="71"/>
      <c r="K118" s="66"/>
      <c r="L118" s="66"/>
      <c r="M118" s="66"/>
    </row>
    <row r="119" spans="1:13" ht="36.75" customHeight="1" x14ac:dyDescent="0.2">
      <c r="A119" s="21">
        <v>111</v>
      </c>
      <c r="B119" s="26">
        <v>314</v>
      </c>
      <c r="C119" s="27" t="s">
        <v>194</v>
      </c>
      <c r="D119" s="27" t="s">
        <v>58</v>
      </c>
      <c r="E119" s="28" t="s">
        <v>183</v>
      </c>
      <c r="F119" s="29">
        <v>2.2999999999999998</v>
      </c>
      <c r="G119" s="29">
        <v>2.2999999999999998</v>
      </c>
      <c r="H119" s="29">
        <v>0</v>
      </c>
      <c r="I119" s="29">
        <v>0</v>
      </c>
      <c r="J119" s="71"/>
      <c r="K119" s="66"/>
      <c r="L119" s="66"/>
      <c r="M119" s="66"/>
    </row>
    <row r="120" spans="1:13" ht="56.25" customHeight="1" x14ac:dyDescent="0.2">
      <c r="A120" s="21">
        <v>112</v>
      </c>
      <c r="B120" s="22">
        <v>314</v>
      </c>
      <c r="C120" s="23" t="s">
        <v>196</v>
      </c>
      <c r="D120" s="23"/>
      <c r="E120" s="43" t="s">
        <v>195</v>
      </c>
      <c r="F120" s="25">
        <f>SUM(F121)</f>
        <v>6</v>
      </c>
      <c r="G120" s="25">
        <f>SUM(G121)</f>
        <v>6</v>
      </c>
      <c r="H120" s="25">
        <f>SUM(H121)</f>
        <v>0</v>
      </c>
      <c r="I120" s="25">
        <f>SUM(I121)</f>
        <v>0</v>
      </c>
      <c r="J120" s="71"/>
      <c r="K120" s="66"/>
      <c r="L120" s="66"/>
      <c r="M120" s="66"/>
    </row>
    <row r="121" spans="1:13" ht="29.25" customHeight="1" x14ac:dyDescent="0.2">
      <c r="A121" s="21">
        <v>113</v>
      </c>
      <c r="B121" s="26">
        <v>314</v>
      </c>
      <c r="C121" s="27" t="s">
        <v>196</v>
      </c>
      <c r="D121" s="27" t="s">
        <v>58</v>
      </c>
      <c r="E121" s="28" t="s">
        <v>183</v>
      </c>
      <c r="F121" s="29">
        <v>6</v>
      </c>
      <c r="G121" s="29">
        <v>6</v>
      </c>
      <c r="H121" s="29">
        <v>0</v>
      </c>
      <c r="I121" s="29">
        <v>0</v>
      </c>
      <c r="J121" s="71"/>
      <c r="K121" s="66"/>
      <c r="L121" s="66"/>
      <c r="M121" s="66"/>
    </row>
    <row r="122" spans="1:13" ht="42.75" customHeight="1" x14ac:dyDescent="0.2">
      <c r="A122" s="21">
        <v>114</v>
      </c>
      <c r="B122" s="22">
        <v>314</v>
      </c>
      <c r="C122" s="23" t="s">
        <v>241</v>
      </c>
      <c r="D122" s="23"/>
      <c r="E122" s="20" t="s">
        <v>245</v>
      </c>
      <c r="F122" s="25">
        <f>SUM(F123+F125)</f>
        <v>54.68</v>
      </c>
      <c r="G122" s="25">
        <f>SUM(G123+G125)</f>
        <v>73.95</v>
      </c>
      <c r="H122" s="25">
        <f>SUM(H123+H125)</f>
        <v>42</v>
      </c>
      <c r="I122" s="25">
        <f>H122/G122*100</f>
        <v>56.795131845841787</v>
      </c>
      <c r="J122" s="71"/>
      <c r="K122" s="66"/>
      <c r="L122" s="66"/>
      <c r="M122" s="66"/>
    </row>
    <row r="123" spans="1:13" ht="42" customHeight="1" x14ac:dyDescent="0.2">
      <c r="A123" s="21">
        <v>115</v>
      </c>
      <c r="B123" s="22">
        <v>314</v>
      </c>
      <c r="C123" s="23" t="s">
        <v>205</v>
      </c>
      <c r="D123" s="23"/>
      <c r="E123" s="20" t="s">
        <v>206</v>
      </c>
      <c r="F123" s="25">
        <f>SUM(F124)</f>
        <v>22.73</v>
      </c>
      <c r="G123" s="25">
        <f>SUM(G124)</f>
        <v>58</v>
      </c>
      <c r="H123" s="25">
        <f>SUM(H124)</f>
        <v>42</v>
      </c>
      <c r="I123" s="25">
        <f>H123/G123*100</f>
        <v>72.41379310344827</v>
      </c>
      <c r="J123" s="71"/>
      <c r="K123" s="66"/>
      <c r="L123" s="66"/>
      <c r="M123" s="66"/>
    </row>
    <row r="124" spans="1:13" ht="32.25" customHeight="1" x14ac:dyDescent="0.2">
      <c r="A124" s="21">
        <v>116</v>
      </c>
      <c r="B124" s="26">
        <v>314</v>
      </c>
      <c r="C124" s="27" t="s">
        <v>205</v>
      </c>
      <c r="D124" s="27" t="s">
        <v>58</v>
      </c>
      <c r="E124" s="28" t="s">
        <v>183</v>
      </c>
      <c r="F124" s="29">
        <v>22.73</v>
      </c>
      <c r="G124" s="29">
        <f>22.73+19.27+16</f>
        <v>58</v>
      </c>
      <c r="H124" s="29">
        <v>42</v>
      </c>
      <c r="I124" s="29">
        <f>H124/G124*100</f>
        <v>72.41379310344827</v>
      </c>
      <c r="J124" s="71"/>
      <c r="K124" s="66"/>
      <c r="L124" s="66"/>
      <c r="M124" s="66"/>
    </row>
    <row r="125" spans="1:13" ht="32.25" customHeight="1" x14ac:dyDescent="0.2">
      <c r="A125" s="21">
        <v>117</v>
      </c>
      <c r="B125" s="22">
        <v>314</v>
      </c>
      <c r="C125" s="23" t="s">
        <v>207</v>
      </c>
      <c r="D125" s="23"/>
      <c r="E125" s="20" t="s">
        <v>208</v>
      </c>
      <c r="F125" s="25">
        <f>SUM(F126)</f>
        <v>31.95</v>
      </c>
      <c r="G125" s="25">
        <f>SUM(G126)</f>
        <v>15.95</v>
      </c>
      <c r="H125" s="25">
        <f>SUM(H126)</f>
        <v>0</v>
      </c>
      <c r="I125" s="25">
        <f>SUM(I126)</f>
        <v>0</v>
      </c>
      <c r="J125" s="71"/>
      <c r="K125" s="66"/>
      <c r="L125" s="66"/>
      <c r="M125" s="66"/>
    </row>
    <row r="126" spans="1:13" ht="33.75" customHeight="1" x14ac:dyDescent="0.2">
      <c r="A126" s="21">
        <v>118</v>
      </c>
      <c r="B126" s="26">
        <v>314</v>
      </c>
      <c r="C126" s="27" t="s">
        <v>207</v>
      </c>
      <c r="D126" s="27" t="s">
        <v>58</v>
      </c>
      <c r="E126" s="28" t="s">
        <v>183</v>
      </c>
      <c r="F126" s="29">
        <v>31.95</v>
      </c>
      <c r="G126" s="29">
        <f>31.95-16</f>
        <v>15.95</v>
      </c>
      <c r="H126" s="29">
        <v>0</v>
      </c>
      <c r="I126" s="29">
        <v>0</v>
      </c>
      <c r="J126" s="71"/>
      <c r="K126" s="66"/>
      <c r="L126" s="66"/>
      <c r="M126" s="66"/>
    </row>
    <row r="127" spans="1:13" ht="43.5" customHeight="1" x14ac:dyDescent="0.2">
      <c r="A127" s="21">
        <v>119</v>
      </c>
      <c r="B127" s="22">
        <v>314</v>
      </c>
      <c r="C127" s="23" t="s">
        <v>261</v>
      </c>
      <c r="D127" s="23"/>
      <c r="E127" s="43" t="s">
        <v>259</v>
      </c>
      <c r="F127" s="25">
        <f>SUM(F128+F130+F132)</f>
        <v>166.3</v>
      </c>
      <c r="G127" s="25">
        <f>SUM(G128+G130+G132)</f>
        <v>166.3</v>
      </c>
      <c r="H127" s="25">
        <f>SUM(H128+H130+H132)</f>
        <v>18.3</v>
      </c>
      <c r="I127" s="25">
        <f>H127/G127*100</f>
        <v>11.00420926037282</v>
      </c>
      <c r="J127" s="71"/>
      <c r="K127" s="66">
        <v>709</v>
      </c>
      <c r="L127" s="66"/>
      <c r="M127" s="66"/>
    </row>
    <row r="128" spans="1:13" ht="34.5" customHeight="1" x14ac:dyDescent="0.2">
      <c r="A128" s="21">
        <v>120</v>
      </c>
      <c r="B128" s="22">
        <v>314</v>
      </c>
      <c r="C128" s="23" t="s">
        <v>262</v>
      </c>
      <c r="D128" s="23"/>
      <c r="E128" s="44" t="s">
        <v>265</v>
      </c>
      <c r="F128" s="25">
        <f>SUM(F129)</f>
        <v>20</v>
      </c>
      <c r="G128" s="25">
        <f>SUM(G129)</f>
        <v>20</v>
      </c>
      <c r="H128" s="25">
        <f>SUM(H129)</f>
        <v>3.3820000000000001</v>
      </c>
      <c r="I128" s="25">
        <v>17</v>
      </c>
      <c r="J128" s="71"/>
      <c r="K128" s="66"/>
      <c r="L128" s="66"/>
      <c r="M128" s="66"/>
    </row>
    <row r="129" spans="1:13" ht="27.75" customHeight="1" x14ac:dyDescent="0.2">
      <c r="A129" s="21">
        <v>121</v>
      </c>
      <c r="B129" s="26">
        <v>314</v>
      </c>
      <c r="C129" s="27" t="s">
        <v>262</v>
      </c>
      <c r="D129" s="27" t="s">
        <v>58</v>
      </c>
      <c r="E129" s="28" t="s">
        <v>183</v>
      </c>
      <c r="F129" s="29">
        <v>20</v>
      </c>
      <c r="G129" s="29">
        <v>20</v>
      </c>
      <c r="H129" s="29">
        <v>3.3820000000000001</v>
      </c>
      <c r="I129" s="29">
        <v>17</v>
      </c>
      <c r="J129" s="71"/>
      <c r="K129" s="66"/>
      <c r="L129" s="66"/>
      <c r="M129" s="66"/>
    </row>
    <row r="130" spans="1:13" ht="82.5" customHeight="1" x14ac:dyDescent="0.2">
      <c r="A130" s="21">
        <v>122</v>
      </c>
      <c r="B130" s="22">
        <v>314</v>
      </c>
      <c r="C130" s="23" t="s">
        <v>263</v>
      </c>
      <c r="D130" s="23"/>
      <c r="E130" s="45" t="s">
        <v>260</v>
      </c>
      <c r="F130" s="25">
        <f>SUM(F131)</f>
        <v>141.30000000000001</v>
      </c>
      <c r="G130" s="25">
        <f>SUM(G131)</f>
        <v>141.30000000000001</v>
      </c>
      <c r="H130" s="25">
        <f>SUM(H131)</f>
        <v>14.917999999999999</v>
      </c>
      <c r="I130" s="25">
        <v>10.5</v>
      </c>
      <c r="J130" s="71"/>
      <c r="K130" s="66"/>
      <c r="L130" s="66"/>
      <c r="M130" s="66"/>
    </row>
    <row r="131" spans="1:13" ht="27" customHeight="1" x14ac:dyDescent="0.2">
      <c r="A131" s="21">
        <v>123</v>
      </c>
      <c r="B131" s="26">
        <v>314</v>
      </c>
      <c r="C131" s="27" t="s">
        <v>263</v>
      </c>
      <c r="D131" s="27" t="s">
        <v>58</v>
      </c>
      <c r="E131" s="28" t="s">
        <v>183</v>
      </c>
      <c r="F131" s="29">
        <v>141.30000000000001</v>
      </c>
      <c r="G131" s="29">
        <v>141.30000000000001</v>
      </c>
      <c r="H131" s="29">
        <v>14.917999999999999</v>
      </c>
      <c r="I131" s="29">
        <v>10.5</v>
      </c>
      <c r="J131" s="71"/>
      <c r="K131" s="66"/>
      <c r="L131" s="66"/>
      <c r="M131" s="66"/>
    </row>
    <row r="132" spans="1:13" ht="43.5" customHeight="1" x14ac:dyDescent="0.2">
      <c r="A132" s="21">
        <v>124</v>
      </c>
      <c r="B132" s="22">
        <v>314</v>
      </c>
      <c r="C132" s="23" t="s">
        <v>264</v>
      </c>
      <c r="D132" s="23"/>
      <c r="E132" s="45" t="s">
        <v>266</v>
      </c>
      <c r="F132" s="25">
        <f>SUM(F133)</f>
        <v>5</v>
      </c>
      <c r="G132" s="25">
        <f>SUM(G133)</f>
        <v>5</v>
      </c>
      <c r="H132" s="25">
        <f>SUM(H133)</f>
        <v>0</v>
      </c>
      <c r="I132" s="25">
        <f>SUM(I133)</f>
        <v>0</v>
      </c>
      <c r="J132" s="71"/>
      <c r="K132" s="66"/>
      <c r="L132" s="66"/>
      <c r="M132" s="66"/>
    </row>
    <row r="133" spans="1:13" ht="39.75" customHeight="1" x14ac:dyDescent="0.2">
      <c r="A133" s="21">
        <v>125</v>
      </c>
      <c r="B133" s="26">
        <v>314</v>
      </c>
      <c r="C133" s="27" t="s">
        <v>264</v>
      </c>
      <c r="D133" s="27" t="s">
        <v>58</v>
      </c>
      <c r="E133" s="28" t="s">
        <v>183</v>
      </c>
      <c r="F133" s="29">
        <v>5</v>
      </c>
      <c r="G133" s="29">
        <v>5</v>
      </c>
      <c r="H133" s="29">
        <v>0</v>
      </c>
      <c r="I133" s="29">
        <v>0</v>
      </c>
      <c r="J133" s="71"/>
      <c r="K133" s="66"/>
      <c r="L133" s="66"/>
      <c r="M133" s="66"/>
    </row>
    <row r="134" spans="1:13" ht="21.75" customHeight="1" x14ac:dyDescent="0.2">
      <c r="A134" s="21">
        <v>126</v>
      </c>
      <c r="B134" s="22">
        <v>400</v>
      </c>
      <c r="C134" s="23"/>
      <c r="D134" s="23"/>
      <c r="E134" s="24" t="s">
        <v>12</v>
      </c>
      <c r="F134" s="25">
        <f>SUM(F135+F139+F143+F153+F159)</f>
        <v>25869.3</v>
      </c>
      <c r="G134" s="25">
        <f>SUM(G135+G139+G143+G153+G159)</f>
        <v>28953.561000000002</v>
      </c>
      <c r="H134" s="25">
        <f>SUM(H135+H139+H143+H153+H159)</f>
        <v>5339.78</v>
      </c>
      <c r="I134" s="25">
        <f>H134/G134*100</f>
        <v>18.442567392660266</v>
      </c>
      <c r="J134" s="71"/>
      <c r="K134" s="66"/>
      <c r="L134" s="66"/>
      <c r="M134" s="66"/>
    </row>
    <row r="135" spans="1:13" ht="21.75" customHeight="1" x14ac:dyDescent="0.2">
      <c r="A135" s="21">
        <v>127</v>
      </c>
      <c r="B135" s="22">
        <v>405</v>
      </c>
      <c r="C135" s="23"/>
      <c r="D135" s="23"/>
      <c r="E135" s="20" t="s">
        <v>165</v>
      </c>
      <c r="F135" s="25">
        <f t="shared" ref="F135:I137" si="10">SUM(F136)</f>
        <v>132</v>
      </c>
      <c r="G135" s="25">
        <f t="shared" si="10"/>
        <v>132</v>
      </c>
      <c r="H135" s="25">
        <f t="shared" si="10"/>
        <v>0</v>
      </c>
      <c r="I135" s="25">
        <f t="shared" si="10"/>
        <v>0</v>
      </c>
      <c r="J135" s="71"/>
      <c r="K135" s="66"/>
      <c r="L135" s="66"/>
      <c r="M135" s="66"/>
    </row>
    <row r="136" spans="1:13" ht="45" customHeight="1" x14ac:dyDescent="0.2">
      <c r="A136" s="21">
        <v>128</v>
      </c>
      <c r="B136" s="22">
        <v>405</v>
      </c>
      <c r="C136" s="23" t="s">
        <v>222</v>
      </c>
      <c r="D136" s="23"/>
      <c r="E136" s="20" t="s">
        <v>352</v>
      </c>
      <c r="F136" s="25">
        <f t="shared" si="10"/>
        <v>132</v>
      </c>
      <c r="G136" s="25">
        <f t="shared" si="10"/>
        <v>132</v>
      </c>
      <c r="H136" s="25">
        <f t="shared" si="10"/>
        <v>0</v>
      </c>
      <c r="I136" s="25">
        <f t="shared" si="10"/>
        <v>0</v>
      </c>
      <c r="J136" s="71"/>
      <c r="K136" s="66"/>
      <c r="L136" s="66"/>
      <c r="M136" s="66"/>
    </row>
    <row r="137" spans="1:13" ht="36" customHeight="1" x14ac:dyDescent="0.2">
      <c r="A137" s="21">
        <v>129</v>
      </c>
      <c r="B137" s="22">
        <v>405</v>
      </c>
      <c r="C137" s="23" t="s">
        <v>166</v>
      </c>
      <c r="D137" s="23"/>
      <c r="E137" s="43" t="s">
        <v>221</v>
      </c>
      <c r="F137" s="25">
        <f t="shared" si="10"/>
        <v>132</v>
      </c>
      <c r="G137" s="25">
        <f t="shared" si="10"/>
        <v>132</v>
      </c>
      <c r="H137" s="25">
        <f t="shared" si="10"/>
        <v>0</v>
      </c>
      <c r="I137" s="25">
        <f t="shared" si="10"/>
        <v>0</v>
      </c>
      <c r="J137" s="71"/>
      <c r="K137" s="66"/>
      <c r="L137" s="66"/>
      <c r="M137" s="66"/>
    </row>
    <row r="138" spans="1:13" ht="29.25" customHeight="1" x14ac:dyDescent="0.2">
      <c r="A138" s="21">
        <v>130</v>
      </c>
      <c r="B138" s="26">
        <v>405</v>
      </c>
      <c r="C138" s="27" t="s">
        <v>166</v>
      </c>
      <c r="D138" s="27" t="s">
        <v>58</v>
      </c>
      <c r="E138" s="28" t="s">
        <v>183</v>
      </c>
      <c r="F138" s="29">
        <v>132</v>
      </c>
      <c r="G138" s="29">
        <v>132</v>
      </c>
      <c r="H138" s="29">
        <v>0</v>
      </c>
      <c r="I138" s="29">
        <v>0</v>
      </c>
      <c r="J138" s="71"/>
      <c r="K138" s="66"/>
      <c r="L138" s="66"/>
      <c r="M138" s="66"/>
    </row>
    <row r="139" spans="1:13" ht="16.5" customHeight="1" x14ac:dyDescent="0.2">
      <c r="A139" s="21">
        <v>131</v>
      </c>
      <c r="B139" s="22">
        <v>408</v>
      </c>
      <c r="C139" s="23"/>
      <c r="D139" s="23"/>
      <c r="E139" s="20" t="s">
        <v>13</v>
      </c>
      <c r="F139" s="25">
        <f t="shared" ref="F139:H140" si="11">SUM(F140)</f>
        <v>6405</v>
      </c>
      <c r="G139" s="25">
        <f t="shared" si="11"/>
        <v>6405</v>
      </c>
      <c r="H139" s="25">
        <f t="shared" si="11"/>
        <v>1602</v>
      </c>
      <c r="I139" s="25">
        <f t="shared" ref="I139:I150" si="12">H139/G139*100</f>
        <v>25.011709601873537</v>
      </c>
      <c r="J139" s="71"/>
      <c r="K139" s="66"/>
      <c r="L139" s="66"/>
      <c r="M139" s="66"/>
    </row>
    <row r="140" spans="1:13" ht="40.5" customHeight="1" x14ac:dyDescent="0.2">
      <c r="A140" s="21">
        <v>132</v>
      </c>
      <c r="B140" s="22">
        <v>408</v>
      </c>
      <c r="C140" s="23" t="s">
        <v>130</v>
      </c>
      <c r="D140" s="23"/>
      <c r="E140" s="20" t="s">
        <v>353</v>
      </c>
      <c r="F140" s="25">
        <f t="shared" si="11"/>
        <v>6405</v>
      </c>
      <c r="G140" s="25">
        <f t="shared" si="11"/>
        <v>6405</v>
      </c>
      <c r="H140" s="25">
        <f t="shared" si="11"/>
        <v>1602</v>
      </c>
      <c r="I140" s="25">
        <f t="shared" si="12"/>
        <v>25.011709601873537</v>
      </c>
      <c r="J140" s="72">
        <v>25916</v>
      </c>
      <c r="K140" s="66"/>
      <c r="L140" s="66"/>
      <c r="M140" s="66"/>
    </row>
    <row r="141" spans="1:13" ht="33.75" customHeight="1" x14ac:dyDescent="0.2">
      <c r="A141" s="21">
        <v>133</v>
      </c>
      <c r="B141" s="22">
        <v>408</v>
      </c>
      <c r="C141" s="23" t="s">
        <v>131</v>
      </c>
      <c r="D141" s="23"/>
      <c r="E141" s="20" t="s">
        <v>70</v>
      </c>
      <c r="F141" s="25">
        <f>F142</f>
        <v>6405</v>
      </c>
      <c r="G141" s="25">
        <f>G142</f>
        <v>6405</v>
      </c>
      <c r="H141" s="25">
        <f>H142</f>
        <v>1602</v>
      </c>
      <c r="I141" s="25">
        <f t="shared" si="12"/>
        <v>25.011709601873537</v>
      </c>
      <c r="J141" s="71" t="e">
        <f>#REF!</f>
        <v>#REF!</v>
      </c>
      <c r="K141" s="66"/>
      <c r="L141" s="66"/>
      <c r="M141" s="66"/>
    </row>
    <row r="142" spans="1:13" ht="38.25" x14ac:dyDescent="0.2">
      <c r="A142" s="21">
        <v>134</v>
      </c>
      <c r="B142" s="26">
        <v>408</v>
      </c>
      <c r="C142" s="27" t="s">
        <v>131</v>
      </c>
      <c r="D142" s="27" t="s">
        <v>47</v>
      </c>
      <c r="E142" s="28" t="s">
        <v>185</v>
      </c>
      <c r="F142" s="29">
        <v>6405</v>
      </c>
      <c r="G142" s="29">
        <v>6405</v>
      </c>
      <c r="H142" s="29">
        <v>1602</v>
      </c>
      <c r="I142" s="29">
        <f t="shared" si="12"/>
        <v>25.011709601873537</v>
      </c>
      <c r="J142" s="71"/>
      <c r="K142" s="66"/>
      <c r="L142" s="66"/>
      <c r="M142" s="66"/>
    </row>
    <row r="143" spans="1:13" ht="18" customHeight="1" x14ac:dyDescent="0.2">
      <c r="A143" s="21">
        <v>135</v>
      </c>
      <c r="B143" s="22">
        <v>409</v>
      </c>
      <c r="C143" s="23"/>
      <c r="D143" s="23"/>
      <c r="E143" s="20" t="s">
        <v>48</v>
      </c>
      <c r="F143" s="25">
        <f>SUM(F144)</f>
        <v>16503</v>
      </c>
      <c r="G143" s="25">
        <f>SUM(G144)</f>
        <v>18454.361000000001</v>
      </c>
      <c r="H143" s="25">
        <f>SUM(H144)</f>
        <v>3575.33</v>
      </c>
      <c r="I143" s="25">
        <f t="shared" si="12"/>
        <v>19.373903003197995</v>
      </c>
      <c r="J143" s="71"/>
      <c r="K143" s="66"/>
      <c r="L143" s="66"/>
      <c r="M143" s="66"/>
    </row>
    <row r="144" spans="1:13" ht="39" customHeight="1" x14ac:dyDescent="0.2">
      <c r="A144" s="21">
        <v>136</v>
      </c>
      <c r="B144" s="22">
        <v>409</v>
      </c>
      <c r="C144" s="23" t="s">
        <v>130</v>
      </c>
      <c r="D144" s="23"/>
      <c r="E144" s="20" t="s">
        <v>353</v>
      </c>
      <c r="F144" s="25">
        <f>SUM(F145+F147+F149+F151)</f>
        <v>16503</v>
      </c>
      <c r="G144" s="25">
        <f>SUM(G145+G147+G149+G151)</f>
        <v>18454.361000000001</v>
      </c>
      <c r="H144" s="25">
        <f>SUM(H145+H147+H149+H151)</f>
        <v>3575.33</v>
      </c>
      <c r="I144" s="25">
        <f t="shared" si="12"/>
        <v>19.373903003197995</v>
      </c>
      <c r="J144" s="71"/>
      <c r="K144" s="66"/>
      <c r="L144" s="66"/>
      <c r="M144" s="66"/>
    </row>
    <row r="145" spans="1:13" s="4" customFormat="1" ht="28.5" customHeight="1" x14ac:dyDescent="0.2">
      <c r="A145" s="21">
        <v>137</v>
      </c>
      <c r="B145" s="22">
        <v>409</v>
      </c>
      <c r="C145" s="23" t="s">
        <v>132</v>
      </c>
      <c r="D145" s="23"/>
      <c r="E145" s="20" t="s">
        <v>71</v>
      </c>
      <c r="F145" s="25">
        <f>F146</f>
        <v>9408.5</v>
      </c>
      <c r="G145" s="25">
        <f>G146</f>
        <v>11359.861000000001</v>
      </c>
      <c r="H145" s="25">
        <f>H146</f>
        <v>2095.2289999999998</v>
      </c>
      <c r="I145" s="25">
        <f t="shared" si="12"/>
        <v>18.44414293449541</v>
      </c>
      <c r="J145" s="71"/>
      <c r="K145" s="73"/>
      <c r="L145" s="73"/>
      <c r="M145" s="73"/>
    </row>
    <row r="146" spans="1:13" ht="30" customHeight="1" x14ac:dyDescent="0.2">
      <c r="A146" s="21">
        <v>138</v>
      </c>
      <c r="B146" s="26">
        <v>409</v>
      </c>
      <c r="C146" s="27" t="s">
        <v>132</v>
      </c>
      <c r="D146" s="27" t="s">
        <v>58</v>
      </c>
      <c r="E146" s="28" t="s">
        <v>183</v>
      </c>
      <c r="F146" s="29">
        <v>9408.5</v>
      </c>
      <c r="G146" s="29">
        <f>9408.5+1951.361</f>
        <v>11359.861000000001</v>
      </c>
      <c r="H146" s="29">
        <v>2095.2289999999998</v>
      </c>
      <c r="I146" s="29">
        <f t="shared" si="12"/>
        <v>18.44414293449541</v>
      </c>
      <c r="J146" s="71"/>
      <c r="K146" s="66"/>
      <c r="L146" s="66"/>
      <c r="M146" s="66"/>
    </row>
    <row r="147" spans="1:13" ht="30" customHeight="1" x14ac:dyDescent="0.2">
      <c r="A147" s="21">
        <v>139</v>
      </c>
      <c r="B147" s="22">
        <v>409</v>
      </c>
      <c r="C147" s="23" t="s">
        <v>268</v>
      </c>
      <c r="D147" s="23"/>
      <c r="E147" s="20" t="s">
        <v>267</v>
      </c>
      <c r="F147" s="25">
        <f>SUM(F148)</f>
        <v>150</v>
      </c>
      <c r="G147" s="25">
        <f>SUM(G148)</f>
        <v>5150</v>
      </c>
      <c r="H147" s="25">
        <f>SUM(H148)</f>
        <v>1350</v>
      </c>
      <c r="I147" s="25">
        <f t="shared" si="12"/>
        <v>26.21359223300971</v>
      </c>
      <c r="J147" s="71"/>
      <c r="K147" s="66"/>
      <c r="L147" s="66"/>
      <c r="M147" s="66"/>
    </row>
    <row r="148" spans="1:13" ht="30" customHeight="1" x14ac:dyDescent="0.2">
      <c r="A148" s="21">
        <v>140</v>
      </c>
      <c r="B148" s="26">
        <v>409</v>
      </c>
      <c r="C148" s="27" t="s">
        <v>268</v>
      </c>
      <c r="D148" s="27" t="s">
        <v>58</v>
      </c>
      <c r="E148" s="28" t="s">
        <v>183</v>
      </c>
      <c r="F148" s="29">
        <v>150</v>
      </c>
      <c r="G148" s="29">
        <f>150+5000</f>
        <v>5150</v>
      </c>
      <c r="H148" s="29">
        <v>1350</v>
      </c>
      <c r="I148" s="29">
        <f t="shared" si="12"/>
        <v>26.21359223300971</v>
      </c>
      <c r="J148" s="71"/>
      <c r="K148" s="66"/>
      <c r="L148" s="66"/>
      <c r="M148" s="66"/>
    </row>
    <row r="149" spans="1:13" ht="38.25" x14ac:dyDescent="0.2">
      <c r="A149" s="21">
        <v>141</v>
      </c>
      <c r="B149" s="22">
        <v>409</v>
      </c>
      <c r="C149" s="32" t="s">
        <v>133</v>
      </c>
      <c r="D149" s="27"/>
      <c r="E149" s="37" t="s">
        <v>134</v>
      </c>
      <c r="F149" s="25">
        <f>F150</f>
        <v>600</v>
      </c>
      <c r="G149" s="25">
        <f>G150</f>
        <v>600</v>
      </c>
      <c r="H149" s="25">
        <f>H150</f>
        <v>130.101</v>
      </c>
      <c r="I149" s="25">
        <f t="shared" si="12"/>
        <v>21.683499999999999</v>
      </c>
      <c r="J149" s="71"/>
      <c r="K149" s="66"/>
      <c r="L149" s="66"/>
      <c r="M149" s="66"/>
    </row>
    <row r="150" spans="1:13" ht="31.5" customHeight="1" x14ac:dyDescent="0.2">
      <c r="A150" s="21">
        <v>142</v>
      </c>
      <c r="B150" s="26">
        <v>409</v>
      </c>
      <c r="C150" s="27" t="s">
        <v>133</v>
      </c>
      <c r="D150" s="27" t="s">
        <v>58</v>
      </c>
      <c r="E150" s="28" t="s">
        <v>183</v>
      </c>
      <c r="F150" s="29">
        <v>600</v>
      </c>
      <c r="G150" s="29">
        <v>600</v>
      </c>
      <c r="H150" s="29">
        <v>130.101</v>
      </c>
      <c r="I150" s="29">
        <f t="shared" si="12"/>
        <v>21.683499999999999</v>
      </c>
      <c r="J150" s="71"/>
      <c r="K150" s="66"/>
      <c r="L150" s="66"/>
      <c r="M150" s="66"/>
    </row>
    <row r="151" spans="1:13" ht="78" customHeight="1" x14ac:dyDescent="0.2">
      <c r="A151" s="21">
        <v>143</v>
      </c>
      <c r="B151" s="22">
        <v>409</v>
      </c>
      <c r="C151" s="23" t="s">
        <v>253</v>
      </c>
      <c r="D151" s="23"/>
      <c r="E151" s="45" t="s">
        <v>269</v>
      </c>
      <c r="F151" s="25">
        <f>SUM(F152)</f>
        <v>6344.5</v>
      </c>
      <c r="G151" s="25">
        <f>SUM(G152)</f>
        <v>1344.5</v>
      </c>
      <c r="H151" s="25">
        <f>SUM(H152)</f>
        <v>0</v>
      </c>
      <c r="I151" s="25">
        <f>SUM(I152)</f>
        <v>0</v>
      </c>
      <c r="J151" s="71"/>
      <c r="K151" s="66"/>
      <c r="L151" s="66"/>
      <c r="M151" s="66"/>
    </row>
    <row r="152" spans="1:13" ht="31.5" customHeight="1" x14ac:dyDescent="0.2">
      <c r="A152" s="21">
        <v>144</v>
      </c>
      <c r="B152" s="26">
        <v>409</v>
      </c>
      <c r="C152" s="27" t="s">
        <v>253</v>
      </c>
      <c r="D152" s="27" t="s">
        <v>58</v>
      </c>
      <c r="E152" s="28" t="s">
        <v>183</v>
      </c>
      <c r="F152" s="29">
        <f>6344.5</f>
        <v>6344.5</v>
      </c>
      <c r="G152" s="29">
        <f>6344.5-5000</f>
        <v>1344.5</v>
      </c>
      <c r="H152" s="29">
        <v>0</v>
      </c>
      <c r="I152" s="29">
        <v>0</v>
      </c>
      <c r="J152" s="71"/>
      <c r="K152" s="66"/>
      <c r="L152" s="66"/>
      <c r="M152" s="66"/>
    </row>
    <row r="153" spans="1:13" x14ac:dyDescent="0.2">
      <c r="A153" s="21">
        <v>145</v>
      </c>
      <c r="B153" s="22">
        <v>410</v>
      </c>
      <c r="C153" s="23"/>
      <c r="D153" s="23"/>
      <c r="E153" s="20" t="s">
        <v>34</v>
      </c>
      <c r="F153" s="25">
        <f>SUM(F154)</f>
        <v>36.200000000000003</v>
      </c>
      <c r="G153" s="25">
        <f>SUM(G154)</f>
        <v>36.200000000000003</v>
      </c>
      <c r="H153" s="25">
        <f>SUM(H154)</f>
        <v>0</v>
      </c>
      <c r="I153" s="25">
        <f>SUM(I154)</f>
        <v>0</v>
      </c>
      <c r="J153" s="71"/>
      <c r="K153" s="66"/>
      <c r="L153" s="66"/>
      <c r="M153" s="66"/>
    </row>
    <row r="154" spans="1:13" ht="42.75" customHeight="1" x14ac:dyDescent="0.2">
      <c r="A154" s="21">
        <v>146</v>
      </c>
      <c r="B154" s="30">
        <v>410</v>
      </c>
      <c r="C154" s="32" t="s">
        <v>135</v>
      </c>
      <c r="D154" s="32"/>
      <c r="E154" s="20" t="s">
        <v>354</v>
      </c>
      <c r="F154" s="25">
        <f>SUM(F155+F157)</f>
        <v>36.200000000000003</v>
      </c>
      <c r="G154" s="25">
        <f>SUM(G155+G157)</f>
        <v>36.200000000000003</v>
      </c>
      <c r="H154" s="25">
        <f>SUM(H155+H157)</f>
        <v>0</v>
      </c>
      <c r="I154" s="25">
        <f>SUM(I155+I157)</f>
        <v>0</v>
      </c>
      <c r="J154" s="71"/>
      <c r="K154" s="66"/>
      <c r="L154" s="66"/>
      <c r="M154" s="66"/>
    </row>
    <row r="155" spans="1:13" s="4" customFormat="1" ht="48.75" customHeight="1" x14ac:dyDescent="0.2">
      <c r="A155" s="21">
        <v>147</v>
      </c>
      <c r="B155" s="30">
        <v>410</v>
      </c>
      <c r="C155" s="32" t="s">
        <v>136</v>
      </c>
      <c r="D155" s="32"/>
      <c r="E155" s="43" t="s">
        <v>355</v>
      </c>
      <c r="F155" s="25">
        <f>SUM(F156)</f>
        <v>10</v>
      </c>
      <c r="G155" s="25">
        <f>SUM(G156)</f>
        <v>10</v>
      </c>
      <c r="H155" s="25">
        <f>SUM(H156)</f>
        <v>0</v>
      </c>
      <c r="I155" s="25">
        <f>SUM(I156)</f>
        <v>0</v>
      </c>
      <c r="J155" s="71"/>
      <c r="K155" s="73"/>
      <c r="L155" s="73"/>
      <c r="M155" s="73"/>
    </row>
    <row r="156" spans="1:13" ht="25.5" customHeight="1" x14ac:dyDescent="0.2">
      <c r="A156" s="21">
        <v>148</v>
      </c>
      <c r="B156" s="33">
        <v>410</v>
      </c>
      <c r="C156" s="46" t="s">
        <v>136</v>
      </c>
      <c r="D156" s="27" t="s">
        <v>58</v>
      </c>
      <c r="E156" s="28" t="s">
        <v>183</v>
      </c>
      <c r="F156" s="29">
        <v>10</v>
      </c>
      <c r="G156" s="29">
        <v>10</v>
      </c>
      <c r="H156" s="29">
        <v>0</v>
      </c>
      <c r="I156" s="29">
        <v>0</v>
      </c>
      <c r="J156" s="71"/>
      <c r="K156" s="66"/>
      <c r="L156" s="66"/>
      <c r="M156" s="66"/>
    </row>
    <row r="157" spans="1:13" ht="63.75" customHeight="1" x14ac:dyDescent="0.2">
      <c r="A157" s="21">
        <v>149</v>
      </c>
      <c r="B157" s="30">
        <v>410</v>
      </c>
      <c r="C157" s="32" t="s">
        <v>218</v>
      </c>
      <c r="D157" s="23"/>
      <c r="E157" s="43" t="s">
        <v>356</v>
      </c>
      <c r="F157" s="25">
        <f>SUM(F158)</f>
        <v>26.2</v>
      </c>
      <c r="G157" s="25">
        <f>SUM(G158)</f>
        <v>26.2</v>
      </c>
      <c r="H157" s="25">
        <f>SUM(H158)</f>
        <v>0</v>
      </c>
      <c r="I157" s="25">
        <f>SUM(I158)</f>
        <v>0</v>
      </c>
      <c r="J157" s="71"/>
      <c r="K157" s="66"/>
      <c r="L157" s="66"/>
      <c r="M157" s="66"/>
    </row>
    <row r="158" spans="1:13" ht="25.5" customHeight="1" x14ac:dyDescent="0.2">
      <c r="A158" s="21">
        <v>150</v>
      </c>
      <c r="B158" s="33">
        <v>410</v>
      </c>
      <c r="C158" s="46" t="s">
        <v>218</v>
      </c>
      <c r="D158" s="27" t="s">
        <v>58</v>
      </c>
      <c r="E158" s="28" t="s">
        <v>183</v>
      </c>
      <c r="F158" s="29">
        <v>26.2</v>
      </c>
      <c r="G158" s="29">
        <v>26.2</v>
      </c>
      <c r="H158" s="29">
        <v>0</v>
      </c>
      <c r="I158" s="29">
        <v>0</v>
      </c>
      <c r="J158" s="71"/>
      <c r="K158" s="66"/>
      <c r="L158" s="66"/>
      <c r="M158" s="66"/>
    </row>
    <row r="159" spans="1:13" ht="25.5" customHeight="1" x14ac:dyDescent="0.2">
      <c r="A159" s="21">
        <v>151</v>
      </c>
      <c r="B159" s="22">
        <v>412</v>
      </c>
      <c r="C159" s="23"/>
      <c r="D159" s="23"/>
      <c r="E159" s="20" t="s">
        <v>97</v>
      </c>
      <c r="F159" s="25">
        <f>SUM(F160+F171+F178+F182+F185+F190)</f>
        <v>2793.1</v>
      </c>
      <c r="G159" s="25">
        <f>SUM(G160+G171+G178+G182+G185+G190)</f>
        <v>3926</v>
      </c>
      <c r="H159" s="25">
        <f>SUM(H160+H171+H178+H182+H185+H190)</f>
        <v>162.44999999999999</v>
      </c>
      <c r="I159" s="25">
        <f>H159/G159*100</f>
        <v>4.137799286805909</v>
      </c>
      <c r="J159" s="71"/>
      <c r="K159" s="66"/>
      <c r="L159" s="66"/>
      <c r="M159" s="66"/>
    </row>
    <row r="160" spans="1:13" ht="48.75" customHeight="1" x14ac:dyDescent="0.2">
      <c r="A160" s="21">
        <v>152</v>
      </c>
      <c r="B160" s="22">
        <v>412</v>
      </c>
      <c r="C160" s="23" t="s">
        <v>112</v>
      </c>
      <c r="D160" s="23"/>
      <c r="E160" s="37" t="s">
        <v>333</v>
      </c>
      <c r="F160" s="25">
        <f>SUM(F161+F163+F165+F167+F169)</f>
        <v>1357.8</v>
      </c>
      <c r="G160" s="25">
        <f>SUM(G161+G163+G165+G167+G169)</f>
        <v>1357.8</v>
      </c>
      <c r="H160" s="25">
        <f>SUM(H161+H163+H165+H167+H169)</f>
        <v>0</v>
      </c>
      <c r="I160" s="25">
        <f>SUM(I161+I163+I165+I167+I169)</f>
        <v>0</v>
      </c>
      <c r="J160" s="71"/>
      <c r="K160" s="66"/>
      <c r="L160" s="66"/>
      <c r="M160" s="66"/>
    </row>
    <row r="161" spans="1:14" ht="25.5" customHeight="1" x14ac:dyDescent="0.2">
      <c r="A161" s="21">
        <v>153</v>
      </c>
      <c r="B161" s="22">
        <v>412</v>
      </c>
      <c r="C161" s="23" t="s">
        <v>113</v>
      </c>
      <c r="D161" s="23"/>
      <c r="E161" s="37" t="s">
        <v>60</v>
      </c>
      <c r="F161" s="25">
        <f>F162</f>
        <v>200</v>
      </c>
      <c r="G161" s="25">
        <f>G162</f>
        <v>200</v>
      </c>
      <c r="H161" s="25">
        <f>H162</f>
        <v>0</v>
      </c>
      <c r="I161" s="25">
        <f>I162</f>
        <v>0</v>
      </c>
      <c r="J161" s="71"/>
      <c r="K161" s="66"/>
      <c r="L161" s="66"/>
      <c r="M161" s="66"/>
    </row>
    <row r="162" spans="1:14" ht="34.5" customHeight="1" x14ac:dyDescent="0.2">
      <c r="A162" s="21">
        <v>154</v>
      </c>
      <c r="B162" s="26">
        <v>412</v>
      </c>
      <c r="C162" s="27" t="s">
        <v>113</v>
      </c>
      <c r="D162" s="27" t="s">
        <v>58</v>
      </c>
      <c r="E162" s="28" t="s">
        <v>183</v>
      </c>
      <c r="F162" s="29">
        <v>200</v>
      </c>
      <c r="G162" s="29">
        <v>200</v>
      </c>
      <c r="H162" s="29">
        <v>0</v>
      </c>
      <c r="I162" s="29">
        <v>0</v>
      </c>
      <c r="J162" s="71"/>
      <c r="K162" s="66"/>
      <c r="L162" s="66"/>
      <c r="M162" s="66"/>
    </row>
    <row r="163" spans="1:14" ht="42.75" customHeight="1" x14ac:dyDescent="0.2">
      <c r="A163" s="21">
        <v>155</v>
      </c>
      <c r="B163" s="22">
        <v>412</v>
      </c>
      <c r="C163" s="23" t="s">
        <v>114</v>
      </c>
      <c r="D163" s="23"/>
      <c r="E163" s="37" t="s">
        <v>270</v>
      </c>
      <c r="F163" s="25">
        <f>F164</f>
        <v>103.8</v>
      </c>
      <c r="G163" s="25">
        <f>G164</f>
        <v>103.8</v>
      </c>
      <c r="H163" s="25">
        <f>H164</f>
        <v>0</v>
      </c>
      <c r="I163" s="25">
        <f>I164</f>
        <v>0</v>
      </c>
      <c r="J163" s="71"/>
      <c r="K163" s="66"/>
      <c r="L163" s="66"/>
      <c r="M163" s="66"/>
    </row>
    <row r="164" spans="1:14" ht="30" customHeight="1" x14ac:dyDescent="0.2">
      <c r="A164" s="21">
        <v>156</v>
      </c>
      <c r="B164" s="26">
        <v>412</v>
      </c>
      <c r="C164" s="27" t="s">
        <v>114</v>
      </c>
      <c r="D164" s="27" t="s">
        <v>58</v>
      </c>
      <c r="E164" s="28" t="s">
        <v>183</v>
      </c>
      <c r="F164" s="29">
        <v>103.8</v>
      </c>
      <c r="G164" s="29">
        <v>103.8</v>
      </c>
      <c r="H164" s="29">
        <v>0</v>
      </c>
      <c r="I164" s="29">
        <v>0</v>
      </c>
      <c r="J164" s="71"/>
      <c r="K164" s="66"/>
      <c r="L164" s="66"/>
      <c r="M164" s="66"/>
    </row>
    <row r="165" spans="1:14" ht="36.75" customHeight="1" x14ac:dyDescent="0.2">
      <c r="A165" s="21">
        <v>157</v>
      </c>
      <c r="B165" s="22">
        <v>412</v>
      </c>
      <c r="C165" s="23" t="s">
        <v>115</v>
      </c>
      <c r="D165" s="27"/>
      <c r="E165" s="43" t="s">
        <v>271</v>
      </c>
      <c r="F165" s="25">
        <f>F166</f>
        <v>860</v>
      </c>
      <c r="G165" s="25">
        <f>G166</f>
        <v>860</v>
      </c>
      <c r="H165" s="25">
        <f>H166</f>
        <v>0</v>
      </c>
      <c r="I165" s="25">
        <f>I166</f>
        <v>0</v>
      </c>
      <c r="J165" s="71"/>
      <c r="K165" s="66"/>
      <c r="L165" s="66"/>
      <c r="M165" s="66"/>
    </row>
    <row r="166" spans="1:14" ht="25.5" customHeight="1" x14ac:dyDescent="0.2">
      <c r="A166" s="21">
        <v>158</v>
      </c>
      <c r="B166" s="26">
        <v>412</v>
      </c>
      <c r="C166" s="27" t="s">
        <v>115</v>
      </c>
      <c r="D166" s="27" t="s">
        <v>58</v>
      </c>
      <c r="E166" s="28" t="s">
        <v>183</v>
      </c>
      <c r="F166" s="29">
        <v>860</v>
      </c>
      <c r="G166" s="29">
        <v>860</v>
      </c>
      <c r="H166" s="29">
        <v>0</v>
      </c>
      <c r="I166" s="29">
        <v>0</v>
      </c>
      <c r="J166" s="71"/>
      <c r="K166" s="66"/>
      <c r="L166" s="66"/>
      <c r="M166" s="66"/>
    </row>
    <row r="167" spans="1:14" ht="25.5" customHeight="1" x14ac:dyDescent="0.2">
      <c r="A167" s="21">
        <v>159</v>
      </c>
      <c r="B167" s="22">
        <v>412</v>
      </c>
      <c r="C167" s="23" t="s">
        <v>163</v>
      </c>
      <c r="D167" s="23"/>
      <c r="E167" s="43" t="s">
        <v>213</v>
      </c>
      <c r="F167" s="25">
        <f>SUM(F168)</f>
        <v>42</v>
      </c>
      <c r="G167" s="25">
        <f>SUM(G168)</f>
        <v>42</v>
      </c>
      <c r="H167" s="25">
        <f>SUM(H168)</f>
        <v>0</v>
      </c>
      <c r="I167" s="25">
        <f>SUM(I168)</f>
        <v>0</v>
      </c>
      <c r="J167" s="71"/>
      <c r="K167" s="66"/>
      <c r="L167" s="66"/>
      <c r="M167" s="66"/>
    </row>
    <row r="168" spans="1:14" ht="25.5" customHeight="1" x14ac:dyDescent="0.2">
      <c r="A168" s="21">
        <v>160</v>
      </c>
      <c r="B168" s="26">
        <v>412</v>
      </c>
      <c r="C168" s="27" t="s">
        <v>163</v>
      </c>
      <c r="D168" s="27" t="s">
        <v>58</v>
      </c>
      <c r="E168" s="28" t="s">
        <v>183</v>
      </c>
      <c r="F168" s="29">
        <v>42</v>
      </c>
      <c r="G168" s="29">
        <v>42</v>
      </c>
      <c r="H168" s="29">
        <v>0</v>
      </c>
      <c r="I168" s="29">
        <v>0</v>
      </c>
      <c r="J168" s="71"/>
      <c r="K168" s="66"/>
      <c r="L168" s="66"/>
      <c r="M168" s="66"/>
    </row>
    <row r="169" spans="1:14" ht="63" customHeight="1" x14ac:dyDescent="0.2">
      <c r="A169" s="21">
        <v>161</v>
      </c>
      <c r="B169" s="22">
        <v>412</v>
      </c>
      <c r="C169" s="23" t="s">
        <v>214</v>
      </c>
      <c r="D169" s="23"/>
      <c r="E169" s="43" t="s">
        <v>334</v>
      </c>
      <c r="F169" s="25">
        <f>SUM(F170)</f>
        <v>152</v>
      </c>
      <c r="G169" s="25">
        <f>SUM(G170)</f>
        <v>152</v>
      </c>
      <c r="H169" s="25">
        <f>SUM(H170)</f>
        <v>0</v>
      </c>
      <c r="I169" s="25">
        <f>SUM(I170)</f>
        <v>0</v>
      </c>
      <c r="J169" s="71"/>
      <c r="K169" s="66"/>
      <c r="L169" s="66"/>
      <c r="M169" s="66"/>
    </row>
    <row r="170" spans="1:14" ht="36.75" customHeight="1" x14ac:dyDescent="0.2">
      <c r="A170" s="21">
        <v>162</v>
      </c>
      <c r="B170" s="26">
        <v>412</v>
      </c>
      <c r="C170" s="27" t="s">
        <v>214</v>
      </c>
      <c r="D170" s="27" t="s">
        <v>58</v>
      </c>
      <c r="E170" s="28" t="s">
        <v>183</v>
      </c>
      <c r="F170" s="29">
        <v>152</v>
      </c>
      <c r="G170" s="29">
        <v>152</v>
      </c>
      <c r="H170" s="29">
        <v>0</v>
      </c>
      <c r="I170" s="29">
        <v>0</v>
      </c>
      <c r="J170" s="71"/>
      <c r="K170" s="66"/>
      <c r="L170" s="66"/>
      <c r="M170" s="66"/>
    </row>
    <row r="171" spans="1:14" s="4" customFormat="1" ht="42" customHeight="1" x14ac:dyDescent="0.2">
      <c r="A171" s="21">
        <v>163</v>
      </c>
      <c r="B171" s="22">
        <v>412</v>
      </c>
      <c r="C171" s="32" t="s">
        <v>137</v>
      </c>
      <c r="D171" s="32"/>
      <c r="E171" s="20" t="s">
        <v>357</v>
      </c>
      <c r="F171" s="25">
        <f>SUM(F172+F174+F176)</f>
        <v>83.3</v>
      </c>
      <c r="G171" s="25">
        <f>SUM(G172+G174+G176)</f>
        <v>83.3</v>
      </c>
      <c r="H171" s="25">
        <f>SUM(H172+H174+H176)</f>
        <v>0</v>
      </c>
      <c r="I171" s="25">
        <f>SUM(I172+I174+I176)</f>
        <v>0</v>
      </c>
      <c r="J171" s="71"/>
      <c r="K171" s="73"/>
      <c r="L171" s="73"/>
      <c r="M171" s="73"/>
    </row>
    <row r="172" spans="1:14" s="4" customFormat="1" ht="50.25" customHeight="1" x14ac:dyDescent="0.2">
      <c r="A172" s="21">
        <v>164</v>
      </c>
      <c r="B172" s="22">
        <v>412</v>
      </c>
      <c r="C172" s="23" t="s">
        <v>138</v>
      </c>
      <c r="D172" s="23"/>
      <c r="E172" s="43" t="s">
        <v>272</v>
      </c>
      <c r="F172" s="25">
        <f>F173</f>
        <v>58.5</v>
      </c>
      <c r="G172" s="25">
        <f>G173</f>
        <v>58.5</v>
      </c>
      <c r="H172" s="25">
        <f>H173</f>
        <v>0</v>
      </c>
      <c r="I172" s="25">
        <f>I173</f>
        <v>0</v>
      </c>
      <c r="J172" s="71"/>
      <c r="K172" s="79"/>
      <c r="L172" s="79"/>
      <c r="M172" s="79"/>
      <c r="N172" s="14"/>
    </row>
    <row r="173" spans="1:14" s="4" customFormat="1" ht="44.25" customHeight="1" x14ac:dyDescent="0.2">
      <c r="A173" s="21">
        <v>165</v>
      </c>
      <c r="B173" s="26">
        <v>412</v>
      </c>
      <c r="C173" s="27" t="s">
        <v>138</v>
      </c>
      <c r="D173" s="27" t="s">
        <v>47</v>
      </c>
      <c r="E173" s="28" t="s">
        <v>185</v>
      </c>
      <c r="F173" s="29">
        <v>58.5</v>
      </c>
      <c r="G173" s="29">
        <v>58.5</v>
      </c>
      <c r="H173" s="29">
        <v>0</v>
      </c>
      <c r="I173" s="29">
        <v>0</v>
      </c>
      <c r="J173" s="71"/>
      <c r="K173" s="73"/>
      <c r="L173" s="73"/>
      <c r="M173" s="73"/>
    </row>
    <row r="174" spans="1:14" ht="36" customHeight="1" x14ac:dyDescent="0.2">
      <c r="A174" s="21">
        <v>166</v>
      </c>
      <c r="B174" s="30">
        <v>412</v>
      </c>
      <c r="C174" s="32" t="s">
        <v>139</v>
      </c>
      <c r="D174" s="32"/>
      <c r="E174" s="43" t="s">
        <v>273</v>
      </c>
      <c r="F174" s="25">
        <f>F175</f>
        <v>9.6999999999999993</v>
      </c>
      <c r="G174" s="25">
        <f>G175</f>
        <v>9.6999999999999993</v>
      </c>
      <c r="H174" s="25">
        <f>H175</f>
        <v>0</v>
      </c>
      <c r="I174" s="25">
        <f>I175</f>
        <v>0</v>
      </c>
      <c r="J174" s="72"/>
      <c r="K174" s="66"/>
      <c r="L174" s="66"/>
      <c r="M174" s="66"/>
    </row>
    <row r="175" spans="1:14" ht="33.75" customHeight="1" x14ac:dyDescent="0.2">
      <c r="A175" s="21">
        <v>167</v>
      </c>
      <c r="B175" s="33">
        <v>412</v>
      </c>
      <c r="C175" s="46" t="s">
        <v>139</v>
      </c>
      <c r="D175" s="46" t="s">
        <v>58</v>
      </c>
      <c r="E175" s="28" t="s">
        <v>183</v>
      </c>
      <c r="F175" s="29">
        <v>9.6999999999999993</v>
      </c>
      <c r="G175" s="29">
        <v>9.6999999999999993</v>
      </c>
      <c r="H175" s="29">
        <v>0</v>
      </c>
      <c r="I175" s="29">
        <v>0</v>
      </c>
      <c r="J175" s="71" t="e">
        <f>#REF!+#REF!+#REF!</f>
        <v>#REF!</v>
      </c>
      <c r="K175" s="66"/>
      <c r="L175" s="66"/>
      <c r="M175" s="66"/>
    </row>
    <row r="176" spans="1:14" s="3" customFormat="1" ht="47.25" customHeight="1" x14ac:dyDescent="0.2">
      <c r="A176" s="21">
        <v>168</v>
      </c>
      <c r="B176" s="30">
        <v>412</v>
      </c>
      <c r="C176" s="32" t="s">
        <v>140</v>
      </c>
      <c r="D176" s="46"/>
      <c r="E176" s="43" t="s">
        <v>274</v>
      </c>
      <c r="F176" s="25">
        <f>SUM(F177)</f>
        <v>15.1</v>
      </c>
      <c r="G176" s="25">
        <f>SUM(G177)</f>
        <v>15.1</v>
      </c>
      <c r="H176" s="25">
        <f>SUM(H177)</f>
        <v>0</v>
      </c>
      <c r="I176" s="25">
        <f>SUM(I177)</f>
        <v>0</v>
      </c>
      <c r="J176" s="72"/>
      <c r="K176" s="66"/>
      <c r="L176" s="66"/>
      <c r="M176" s="66"/>
    </row>
    <row r="177" spans="1:13" s="3" customFormat="1" ht="27" customHeight="1" x14ac:dyDescent="0.2">
      <c r="A177" s="21">
        <v>169</v>
      </c>
      <c r="B177" s="33">
        <v>412</v>
      </c>
      <c r="C177" s="46" t="s">
        <v>140</v>
      </c>
      <c r="D177" s="46" t="s">
        <v>58</v>
      </c>
      <c r="E177" s="28" t="s">
        <v>183</v>
      </c>
      <c r="F177" s="29">
        <v>15.1</v>
      </c>
      <c r="G177" s="29">
        <v>15.1</v>
      </c>
      <c r="H177" s="29">
        <v>0</v>
      </c>
      <c r="I177" s="29">
        <v>0</v>
      </c>
      <c r="J177" s="72"/>
      <c r="K177" s="66"/>
      <c r="L177" s="66"/>
      <c r="M177" s="66"/>
    </row>
    <row r="178" spans="1:13" s="4" customFormat="1" ht="41.25" customHeight="1" x14ac:dyDescent="0.2">
      <c r="A178" s="21">
        <v>170</v>
      </c>
      <c r="B178" s="30">
        <v>412</v>
      </c>
      <c r="C178" s="32" t="s">
        <v>220</v>
      </c>
      <c r="D178" s="46"/>
      <c r="E178" s="20" t="s">
        <v>358</v>
      </c>
      <c r="F178" s="25">
        <f t="shared" ref="F178:I180" si="13">SUM(F179)</f>
        <v>600</v>
      </c>
      <c r="G178" s="25">
        <f t="shared" si="13"/>
        <v>600</v>
      </c>
      <c r="H178" s="25">
        <f t="shared" si="13"/>
        <v>0</v>
      </c>
      <c r="I178" s="25">
        <f t="shared" si="13"/>
        <v>0</v>
      </c>
      <c r="J178" s="71"/>
      <c r="K178" s="73"/>
      <c r="L178" s="73"/>
      <c r="M178" s="73"/>
    </row>
    <row r="179" spans="1:13" s="4" customFormat="1" ht="54" customHeight="1" x14ac:dyDescent="0.2">
      <c r="A179" s="21">
        <v>171</v>
      </c>
      <c r="B179" s="30">
        <v>412</v>
      </c>
      <c r="C179" s="32" t="s">
        <v>360</v>
      </c>
      <c r="D179" s="46"/>
      <c r="E179" s="45" t="s">
        <v>219</v>
      </c>
      <c r="F179" s="25">
        <f t="shared" si="13"/>
        <v>600</v>
      </c>
      <c r="G179" s="25">
        <f t="shared" si="13"/>
        <v>600</v>
      </c>
      <c r="H179" s="25">
        <f t="shared" si="13"/>
        <v>0</v>
      </c>
      <c r="I179" s="25">
        <f t="shared" si="13"/>
        <v>0</v>
      </c>
      <c r="J179" s="71"/>
      <c r="K179" s="73"/>
      <c r="L179" s="73"/>
      <c r="M179" s="73"/>
    </row>
    <row r="180" spans="1:13" s="4" customFormat="1" ht="33.75" customHeight="1" x14ac:dyDescent="0.2">
      <c r="A180" s="21">
        <v>172</v>
      </c>
      <c r="B180" s="30">
        <v>412</v>
      </c>
      <c r="C180" s="32" t="s">
        <v>328</v>
      </c>
      <c r="D180" s="32"/>
      <c r="E180" s="20" t="s">
        <v>359</v>
      </c>
      <c r="F180" s="25">
        <f t="shared" si="13"/>
        <v>600</v>
      </c>
      <c r="G180" s="25">
        <f t="shared" si="13"/>
        <v>600</v>
      </c>
      <c r="H180" s="25">
        <f t="shared" si="13"/>
        <v>0</v>
      </c>
      <c r="I180" s="25">
        <f t="shared" si="13"/>
        <v>0</v>
      </c>
      <c r="J180" s="71"/>
      <c r="K180" s="73"/>
      <c r="L180" s="73"/>
      <c r="M180" s="73"/>
    </row>
    <row r="181" spans="1:13" s="4" customFormat="1" ht="27" customHeight="1" x14ac:dyDescent="0.2">
      <c r="A181" s="21">
        <v>173</v>
      </c>
      <c r="B181" s="33">
        <v>412</v>
      </c>
      <c r="C181" s="46" t="s">
        <v>328</v>
      </c>
      <c r="D181" s="46" t="s">
        <v>58</v>
      </c>
      <c r="E181" s="28" t="s">
        <v>183</v>
      </c>
      <c r="F181" s="29">
        <v>600</v>
      </c>
      <c r="G181" s="29">
        <v>600</v>
      </c>
      <c r="H181" s="29">
        <v>0</v>
      </c>
      <c r="I181" s="29">
        <v>0</v>
      </c>
      <c r="J181" s="71"/>
      <c r="K181" s="73"/>
      <c r="L181" s="73"/>
      <c r="M181" s="73"/>
    </row>
    <row r="182" spans="1:13" s="3" customFormat="1" ht="49.5" customHeight="1" x14ac:dyDescent="0.2">
      <c r="A182" s="21">
        <v>174</v>
      </c>
      <c r="B182" s="22">
        <v>412</v>
      </c>
      <c r="C182" s="23" t="s">
        <v>178</v>
      </c>
      <c r="D182" s="23"/>
      <c r="E182" s="20" t="s">
        <v>275</v>
      </c>
      <c r="F182" s="25">
        <f t="shared" ref="F182:I183" si="14">F183</f>
        <v>52</v>
      </c>
      <c r="G182" s="25">
        <f t="shared" si="14"/>
        <v>52</v>
      </c>
      <c r="H182" s="25">
        <f t="shared" si="14"/>
        <v>0</v>
      </c>
      <c r="I182" s="25">
        <f t="shared" si="14"/>
        <v>0</v>
      </c>
      <c r="J182" s="72"/>
      <c r="K182" s="66"/>
      <c r="L182" s="66"/>
      <c r="M182" s="66"/>
    </row>
    <row r="183" spans="1:13" s="3" customFormat="1" ht="39.75" customHeight="1" x14ac:dyDescent="0.2">
      <c r="A183" s="21">
        <v>175</v>
      </c>
      <c r="B183" s="22">
        <v>412</v>
      </c>
      <c r="C183" s="23" t="s">
        <v>143</v>
      </c>
      <c r="D183" s="23"/>
      <c r="E183" s="20" t="s">
        <v>235</v>
      </c>
      <c r="F183" s="25">
        <f t="shared" si="14"/>
        <v>52</v>
      </c>
      <c r="G183" s="25">
        <f t="shared" si="14"/>
        <v>52</v>
      </c>
      <c r="H183" s="25">
        <f t="shared" si="14"/>
        <v>0</v>
      </c>
      <c r="I183" s="25">
        <f t="shared" si="14"/>
        <v>0</v>
      </c>
      <c r="J183" s="72"/>
      <c r="K183" s="66"/>
      <c r="L183" s="66"/>
      <c r="M183" s="66"/>
    </row>
    <row r="184" spans="1:13" s="3" customFormat="1" ht="32.25" customHeight="1" x14ac:dyDescent="0.2">
      <c r="A184" s="21">
        <v>176</v>
      </c>
      <c r="B184" s="26">
        <v>412</v>
      </c>
      <c r="C184" s="27" t="s">
        <v>143</v>
      </c>
      <c r="D184" s="27" t="s">
        <v>58</v>
      </c>
      <c r="E184" s="28" t="s">
        <v>183</v>
      </c>
      <c r="F184" s="29">
        <v>52</v>
      </c>
      <c r="G184" s="29">
        <v>52</v>
      </c>
      <c r="H184" s="29">
        <v>0</v>
      </c>
      <c r="I184" s="29">
        <v>0</v>
      </c>
      <c r="J184" s="72"/>
      <c r="K184" s="66"/>
      <c r="L184" s="66"/>
      <c r="M184" s="66"/>
    </row>
    <row r="185" spans="1:13" s="3" customFormat="1" ht="54.75" customHeight="1" x14ac:dyDescent="0.2">
      <c r="A185" s="21">
        <v>177</v>
      </c>
      <c r="B185" s="30">
        <v>412</v>
      </c>
      <c r="C185" s="32" t="s">
        <v>252</v>
      </c>
      <c r="D185" s="32"/>
      <c r="E185" s="20" t="s">
        <v>203</v>
      </c>
      <c r="F185" s="25">
        <f>SUM(F186+F188)</f>
        <v>690</v>
      </c>
      <c r="G185" s="25">
        <f>SUM(G186+G188)</f>
        <v>1822.9</v>
      </c>
      <c r="H185" s="25">
        <f>SUM(H186+H188)</f>
        <v>162.44999999999999</v>
      </c>
      <c r="I185" s="25">
        <f>H185/G185*100</f>
        <v>8.9116243348510604</v>
      </c>
      <c r="J185" s="72"/>
      <c r="K185" s="66"/>
      <c r="L185" s="66"/>
      <c r="M185" s="66"/>
    </row>
    <row r="186" spans="1:13" s="3" customFormat="1" ht="39.75" customHeight="1" x14ac:dyDescent="0.2">
      <c r="A186" s="21">
        <v>178</v>
      </c>
      <c r="B186" s="30">
        <v>412</v>
      </c>
      <c r="C186" s="32" t="s">
        <v>204</v>
      </c>
      <c r="D186" s="32"/>
      <c r="E186" s="43" t="s">
        <v>276</v>
      </c>
      <c r="F186" s="25">
        <f>SUM(F187)</f>
        <v>690</v>
      </c>
      <c r="G186" s="25">
        <f>SUM(G187)</f>
        <v>690</v>
      </c>
      <c r="H186" s="25">
        <f>SUM(H187)</f>
        <v>162.44999999999999</v>
      </c>
      <c r="I186" s="25">
        <f>H186/G186*100</f>
        <v>23.543478260869563</v>
      </c>
      <c r="J186" s="72"/>
      <c r="K186" s="66"/>
      <c r="L186" s="66"/>
      <c r="M186" s="66"/>
    </row>
    <row r="187" spans="1:13" s="3" customFormat="1" ht="29.25" customHeight="1" x14ac:dyDescent="0.2">
      <c r="A187" s="21">
        <v>179</v>
      </c>
      <c r="B187" s="33">
        <v>412</v>
      </c>
      <c r="C187" s="46" t="s">
        <v>204</v>
      </c>
      <c r="D187" s="46" t="s">
        <v>58</v>
      </c>
      <c r="E187" s="28" t="s">
        <v>183</v>
      </c>
      <c r="F187" s="29">
        <v>690</v>
      </c>
      <c r="G187" s="29">
        <v>690</v>
      </c>
      <c r="H187" s="29">
        <v>162.44999999999999</v>
      </c>
      <c r="I187" s="29">
        <f>H187/G187*100</f>
        <v>23.543478260869563</v>
      </c>
      <c r="J187" s="72"/>
      <c r="K187" s="66"/>
      <c r="L187" s="66"/>
      <c r="M187" s="66"/>
    </row>
    <row r="188" spans="1:13" s="3" customFormat="1" ht="84.75" customHeight="1" x14ac:dyDescent="0.2">
      <c r="A188" s="21">
        <v>180</v>
      </c>
      <c r="B188" s="30">
        <v>412</v>
      </c>
      <c r="C188" s="32" t="s">
        <v>404</v>
      </c>
      <c r="D188" s="32"/>
      <c r="E188" s="20" t="s">
        <v>405</v>
      </c>
      <c r="F188" s="25">
        <f>SUM(F189)</f>
        <v>0</v>
      </c>
      <c r="G188" s="25">
        <f>SUM(G189)</f>
        <v>1132.9000000000001</v>
      </c>
      <c r="H188" s="25">
        <f>SUM(H189)</f>
        <v>0</v>
      </c>
      <c r="I188" s="25">
        <f>SUM(I189)</f>
        <v>0</v>
      </c>
      <c r="J188" s="72"/>
      <c r="K188" s="66"/>
      <c r="L188" s="66"/>
      <c r="M188" s="66"/>
    </row>
    <row r="189" spans="1:13" s="3" customFormat="1" ht="29.25" customHeight="1" x14ac:dyDescent="0.2">
      <c r="A189" s="21">
        <v>181</v>
      </c>
      <c r="B189" s="33">
        <v>412</v>
      </c>
      <c r="C189" s="46" t="s">
        <v>404</v>
      </c>
      <c r="D189" s="46" t="s">
        <v>58</v>
      </c>
      <c r="E189" s="28" t="s">
        <v>183</v>
      </c>
      <c r="F189" s="29">
        <v>0</v>
      </c>
      <c r="G189" s="29">
        <v>1132.9000000000001</v>
      </c>
      <c r="H189" s="29">
        <v>0</v>
      </c>
      <c r="I189" s="29">
        <v>0</v>
      </c>
      <c r="J189" s="72"/>
      <c r="K189" s="66"/>
      <c r="L189" s="66"/>
      <c r="M189" s="66"/>
    </row>
    <row r="190" spans="1:13" s="3" customFormat="1" ht="35.25" customHeight="1" x14ac:dyDescent="0.2">
      <c r="A190" s="21">
        <v>182</v>
      </c>
      <c r="B190" s="30">
        <v>412</v>
      </c>
      <c r="C190" s="32" t="s">
        <v>256</v>
      </c>
      <c r="D190" s="32"/>
      <c r="E190" s="43" t="s">
        <v>254</v>
      </c>
      <c r="F190" s="25">
        <f t="shared" ref="F190:I192" si="15">SUM(F191)</f>
        <v>10</v>
      </c>
      <c r="G190" s="25">
        <f t="shared" si="15"/>
        <v>10</v>
      </c>
      <c r="H190" s="25">
        <f t="shared" si="15"/>
        <v>0</v>
      </c>
      <c r="I190" s="25">
        <f t="shared" si="15"/>
        <v>0</v>
      </c>
      <c r="J190" s="72"/>
      <c r="K190" s="66"/>
      <c r="L190" s="66"/>
      <c r="M190" s="66"/>
    </row>
    <row r="191" spans="1:13" s="3" customFormat="1" ht="48.75" customHeight="1" x14ac:dyDescent="0.2">
      <c r="A191" s="21">
        <v>183</v>
      </c>
      <c r="B191" s="30">
        <v>412</v>
      </c>
      <c r="C191" s="32" t="s">
        <v>304</v>
      </c>
      <c r="D191" s="32"/>
      <c r="E191" s="39" t="s">
        <v>303</v>
      </c>
      <c r="F191" s="25">
        <f t="shared" si="15"/>
        <v>10</v>
      </c>
      <c r="G191" s="25">
        <f t="shared" si="15"/>
        <v>10</v>
      </c>
      <c r="H191" s="25">
        <f t="shared" si="15"/>
        <v>0</v>
      </c>
      <c r="I191" s="25">
        <f t="shared" si="15"/>
        <v>0</v>
      </c>
      <c r="J191" s="72"/>
      <c r="K191" s="66"/>
      <c r="L191" s="66"/>
      <c r="M191" s="66"/>
    </row>
    <row r="192" spans="1:13" s="3" customFormat="1" ht="63" customHeight="1" x14ac:dyDescent="0.2">
      <c r="A192" s="21">
        <v>184</v>
      </c>
      <c r="B192" s="30">
        <v>412</v>
      </c>
      <c r="C192" s="32" t="s">
        <v>255</v>
      </c>
      <c r="D192" s="32"/>
      <c r="E192" s="43" t="s">
        <v>361</v>
      </c>
      <c r="F192" s="25">
        <f t="shared" si="15"/>
        <v>10</v>
      </c>
      <c r="G192" s="25">
        <f t="shared" si="15"/>
        <v>10</v>
      </c>
      <c r="H192" s="25">
        <f t="shared" si="15"/>
        <v>0</v>
      </c>
      <c r="I192" s="25">
        <f t="shared" si="15"/>
        <v>0</v>
      </c>
      <c r="J192" s="72"/>
      <c r="K192" s="66"/>
      <c r="L192" s="66"/>
      <c r="M192" s="66"/>
    </row>
    <row r="193" spans="1:13" s="3" customFormat="1" ht="29.25" customHeight="1" x14ac:dyDescent="0.2">
      <c r="A193" s="21">
        <v>185</v>
      </c>
      <c r="B193" s="33">
        <v>412</v>
      </c>
      <c r="C193" s="46" t="s">
        <v>255</v>
      </c>
      <c r="D193" s="46" t="s">
        <v>58</v>
      </c>
      <c r="E193" s="28" t="s">
        <v>183</v>
      </c>
      <c r="F193" s="29">
        <v>10</v>
      </c>
      <c r="G193" s="29">
        <v>10</v>
      </c>
      <c r="H193" s="29">
        <v>0</v>
      </c>
      <c r="I193" s="29">
        <v>0</v>
      </c>
      <c r="J193" s="72"/>
      <c r="K193" s="66"/>
      <c r="L193" s="66"/>
      <c r="M193" s="66"/>
    </row>
    <row r="194" spans="1:13" s="3" customFormat="1" ht="27.75" customHeight="1" x14ac:dyDescent="0.2">
      <c r="A194" s="21">
        <v>186</v>
      </c>
      <c r="B194" s="22">
        <v>500</v>
      </c>
      <c r="C194" s="23"/>
      <c r="D194" s="23"/>
      <c r="E194" s="24" t="s">
        <v>14</v>
      </c>
      <c r="F194" s="25">
        <f>SUM(F195+F204+F212+F225)</f>
        <v>16863.05</v>
      </c>
      <c r="G194" s="25">
        <f>SUM(G195+G204+G212+G225)</f>
        <v>26493.435000000001</v>
      </c>
      <c r="H194" s="64">
        <f>SUM(H195+H204+H212+H225)</f>
        <v>1844.0729999999999</v>
      </c>
      <c r="I194" s="25">
        <f>H194/G194*100</f>
        <v>6.9604904007351243</v>
      </c>
      <c r="J194" s="72"/>
      <c r="K194" s="66"/>
      <c r="L194" s="66"/>
      <c r="M194" s="66"/>
    </row>
    <row r="195" spans="1:13" s="3" customFormat="1" ht="14.25" customHeight="1" x14ac:dyDescent="0.2">
      <c r="A195" s="21">
        <v>187</v>
      </c>
      <c r="B195" s="22">
        <v>501</v>
      </c>
      <c r="C195" s="23"/>
      <c r="D195" s="23"/>
      <c r="E195" s="20" t="s">
        <v>15</v>
      </c>
      <c r="F195" s="25">
        <f>SUM(F196+F201)</f>
        <v>575.79999999999995</v>
      </c>
      <c r="G195" s="25">
        <f>SUM(G196+G201)</f>
        <v>677.8</v>
      </c>
      <c r="H195" s="25">
        <f>SUM(H196+H201)</f>
        <v>67.7</v>
      </c>
      <c r="I195" s="25">
        <f>H195/G195*100</f>
        <v>9.9881971082915335</v>
      </c>
      <c r="J195" s="72"/>
      <c r="K195" s="66"/>
      <c r="L195" s="66"/>
      <c r="M195" s="66"/>
    </row>
    <row r="196" spans="1:13" ht="41.25" customHeight="1" x14ac:dyDescent="0.2">
      <c r="A196" s="21">
        <v>188</v>
      </c>
      <c r="B196" s="22">
        <v>501</v>
      </c>
      <c r="C196" s="23" t="s">
        <v>141</v>
      </c>
      <c r="D196" s="23"/>
      <c r="E196" s="37" t="s">
        <v>362</v>
      </c>
      <c r="F196" s="25">
        <f>SUM(F197+F199)</f>
        <v>500</v>
      </c>
      <c r="G196" s="25">
        <f>SUM(G197+G199)</f>
        <v>602</v>
      </c>
      <c r="H196" s="25">
        <f>SUM(H197+H199)</f>
        <v>67.7</v>
      </c>
      <c r="I196" s="25">
        <f>H196/G196*100</f>
        <v>11.245847176079735</v>
      </c>
      <c r="J196" s="71" t="e">
        <f>J197+#REF!+#REF!+#REF!</f>
        <v>#REF!</v>
      </c>
      <c r="K196" s="66"/>
      <c r="L196" s="66"/>
      <c r="M196" s="66"/>
    </row>
    <row r="197" spans="1:13" ht="43.5" customHeight="1" x14ac:dyDescent="0.2">
      <c r="A197" s="21">
        <v>189</v>
      </c>
      <c r="B197" s="22">
        <v>501</v>
      </c>
      <c r="C197" s="23" t="s">
        <v>142</v>
      </c>
      <c r="D197" s="27"/>
      <c r="E197" s="37" t="s">
        <v>223</v>
      </c>
      <c r="F197" s="25">
        <f>F198</f>
        <v>420</v>
      </c>
      <c r="G197" s="25">
        <f>G198</f>
        <v>420</v>
      </c>
      <c r="H197" s="25">
        <f>H198</f>
        <v>67.7</v>
      </c>
      <c r="I197" s="25">
        <f>H197/G197*100</f>
        <v>16.11904761904762</v>
      </c>
      <c r="J197" s="71" t="e">
        <f>J198+#REF!</f>
        <v>#REF!</v>
      </c>
      <c r="K197" s="66"/>
      <c r="L197" s="66"/>
      <c r="M197" s="66"/>
    </row>
    <row r="198" spans="1:13" ht="34.5" customHeight="1" x14ac:dyDescent="0.2">
      <c r="A198" s="21">
        <v>190</v>
      </c>
      <c r="B198" s="26">
        <v>501</v>
      </c>
      <c r="C198" s="27" t="s">
        <v>142</v>
      </c>
      <c r="D198" s="27" t="s">
        <v>58</v>
      </c>
      <c r="E198" s="28" t="s">
        <v>183</v>
      </c>
      <c r="F198" s="29">
        <v>420</v>
      </c>
      <c r="G198" s="29">
        <v>420</v>
      </c>
      <c r="H198" s="63">
        <v>67.7</v>
      </c>
      <c r="I198" s="29">
        <f>H198/G198*100</f>
        <v>16.11904761904762</v>
      </c>
      <c r="J198" s="71" t="e">
        <f>#REF!</f>
        <v>#REF!</v>
      </c>
      <c r="K198" s="83"/>
      <c r="L198" s="83"/>
      <c r="M198" s="83"/>
    </row>
    <row r="199" spans="1:13" ht="26.25" customHeight="1" x14ac:dyDescent="0.2">
      <c r="A199" s="21">
        <v>191</v>
      </c>
      <c r="B199" s="22">
        <v>501</v>
      </c>
      <c r="C199" s="23" t="s">
        <v>224</v>
      </c>
      <c r="D199" s="23"/>
      <c r="E199" s="15" t="s">
        <v>225</v>
      </c>
      <c r="F199" s="25">
        <f>SUM(F200)</f>
        <v>80</v>
      </c>
      <c r="G199" s="25">
        <f>SUM(G200)</f>
        <v>182</v>
      </c>
      <c r="H199" s="25">
        <f>SUM(H200)</f>
        <v>0</v>
      </c>
      <c r="I199" s="25">
        <f>SUM(I200)</f>
        <v>0</v>
      </c>
      <c r="J199" s="71"/>
      <c r="K199" s="68"/>
      <c r="L199" s="68"/>
      <c r="M199" s="68"/>
    </row>
    <row r="200" spans="1:13" ht="32.25" customHeight="1" x14ac:dyDescent="0.2">
      <c r="A200" s="21">
        <v>192</v>
      </c>
      <c r="B200" s="26">
        <v>501</v>
      </c>
      <c r="C200" s="27" t="s">
        <v>224</v>
      </c>
      <c r="D200" s="27" t="s">
        <v>58</v>
      </c>
      <c r="E200" s="28" t="s">
        <v>183</v>
      </c>
      <c r="F200" s="29">
        <v>80</v>
      </c>
      <c r="G200" s="29">
        <f>80+102</f>
        <v>182</v>
      </c>
      <c r="H200" s="29">
        <v>0</v>
      </c>
      <c r="I200" s="29">
        <v>0</v>
      </c>
      <c r="J200" s="71"/>
      <c r="K200" s="68"/>
      <c r="L200" s="68"/>
      <c r="M200" s="68"/>
    </row>
    <row r="201" spans="1:13" ht="69.75" customHeight="1" x14ac:dyDescent="0.2">
      <c r="A201" s="21">
        <v>193</v>
      </c>
      <c r="B201" s="22">
        <v>501</v>
      </c>
      <c r="C201" s="23" t="s">
        <v>229</v>
      </c>
      <c r="D201" s="23"/>
      <c r="E201" s="43" t="s">
        <v>226</v>
      </c>
      <c r="F201" s="25">
        <f t="shared" ref="F201:I202" si="16">SUM(F202)</f>
        <v>75.8</v>
      </c>
      <c r="G201" s="25">
        <f t="shared" si="16"/>
        <v>75.8</v>
      </c>
      <c r="H201" s="25">
        <f t="shared" si="16"/>
        <v>0</v>
      </c>
      <c r="I201" s="25">
        <f t="shared" si="16"/>
        <v>0</v>
      </c>
      <c r="J201" s="71"/>
      <c r="K201" s="68"/>
      <c r="L201" s="68"/>
      <c r="M201" s="68"/>
    </row>
    <row r="202" spans="1:13" ht="32.25" customHeight="1" x14ac:dyDescent="0.2">
      <c r="A202" s="21">
        <v>194</v>
      </c>
      <c r="B202" s="22">
        <v>501</v>
      </c>
      <c r="C202" s="23" t="s">
        <v>228</v>
      </c>
      <c r="D202" s="23"/>
      <c r="E202" s="39" t="s">
        <v>227</v>
      </c>
      <c r="F202" s="25">
        <f t="shared" si="16"/>
        <v>75.8</v>
      </c>
      <c r="G202" s="25">
        <f t="shared" si="16"/>
        <v>75.8</v>
      </c>
      <c r="H202" s="25">
        <f t="shared" si="16"/>
        <v>0</v>
      </c>
      <c r="I202" s="25">
        <f t="shared" si="16"/>
        <v>0</v>
      </c>
      <c r="J202" s="71"/>
      <c r="K202" s="68"/>
      <c r="L202" s="68"/>
      <c r="M202" s="68"/>
    </row>
    <row r="203" spans="1:13" ht="32.25" customHeight="1" x14ac:dyDescent="0.2">
      <c r="A203" s="21">
        <v>195</v>
      </c>
      <c r="B203" s="26">
        <v>501</v>
      </c>
      <c r="C203" s="27" t="s">
        <v>228</v>
      </c>
      <c r="D203" s="27" t="s">
        <v>58</v>
      </c>
      <c r="E203" s="28" t="s">
        <v>183</v>
      </c>
      <c r="F203" s="29">
        <v>75.8</v>
      </c>
      <c r="G203" s="29">
        <v>75.8</v>
      </c>
      <c r="H203" s="29">
        <v>0</v>
      </c>
      <c r="I203" s="29">
        <v>0</v>
      </c>
      <c r="J203" s="71"/>
      <c r="K203" s="68"/>
      <c r="L203" s="68"/>
      <c r="M203" s="68"/>
    </row>
    <row r="204" spans="1:13" s="4" customFormat="1" ht="21" customHeight="1" x14ac:dyDescent="0.2">
      <c r="A204" s="21">
        <v>196</v>
      </c>
      <c r="B204" s="22">
        <v>502</v>
      </c>
      <c r="C204" s="23"/>
      <c r="D204" s="23"/>
      <c r="E204" s="20" t="s">
        <v>16</v>
      </c>
      <c r="F204" s="25">
        <f>SUM(F205)</f>
        <v>2015</v>
      </c>
      <c r="G204" s="25">
        <f>SUM(G205)</f>
        <v>2525.3850000000002</v>
      </c>
      <c r="H204" s="25">
        <f>SUM(H205)</f>
        <v>274.60000000000002</v>
      </c>
      <c r="I204" s="25">
        <f>H204/G204*100</f>
        <v>10.873589571491079</v>
      </c>
      <c r="J204" s="71">
        <v>1105</v>
      </c>
      <c r="K204" s="73"/>
      <c r="L204" s="73"/>
      <c r="M204" s="73"/>
    </row>
    <row r="205" spans="1:13" ht="43.5" customHeight="1" x14ac:dyDescent="0.2">
      <c r="A205" s="21">
        <v>197</v>
      </c>
      <c r="B205" s="22">
        <v>502</v>
      </c>
      <c r="C205" s="23" t="s">
        <v>278</v>
      </c>
      <c r="D205" s="23"/>
      <c r="E205" s="61" t="s">
        <v>390</v>
      </c>
      <c r="F205" s="25">
        <f>SUM(F206+F208+F210)</f>
        <v>2015</v>
      </c>
      <c r="G205" s="25">
        <f>SUM(G206+G208+G210)</f>
        <v>2525.3850000000002</v>
      </c>
      <c r="H205" s="25">
        <f>SUM(H206+H208+H210)</f>
        <v>274.60000000000002</v>
      </c>
      <c r="I205" s="25">
        <f>H205/G205*100</f>
        <v>10.873589571491079</v>
      </c>
      <c r="J205" s="71" t="e">
        <f>#REF!+#REF!+#REF!+#REF!</f>
        <v>#REF!</v>
      </c>
      <c r="K205" s="66"/>
      <c r="L205" s="66"/>
      <c r="M205" s="66"/>
    </row>
    <row r="206" spans="1:13" ht="43.5" customHeight="1" x14ac:dyDescent="0.2">
      <c r="A206" s="21">
        <v>198</v>
      </c>
      <c r="B206" s="22">
        <v>502</v>
      </c>
      <c r="C206" s="23" t="s">
        <v>277</v>
      </c>
      <c r="D206" s="23"/>
      <c r="E206" s="37" t="s">
        <v>387</v>
      </c>
      <c r="F206" s="25">
        <f>SUM(F207)</f>
        <v>50</v>
      </c>
      <c r="G206" s="25">
        <f>SUM(G207)</f>
        <v>50</v>
      </c>
      <c r="H206" s="25">
        <f>SUM(H207)</f>
        <v>0</v>
      </c>
      <c r="I206" s="25">
        <f>SUM(I207)</f>
        <v>0</v>
      </c>
      <c r="J206" s="71"/>
      <c r="K206" s="66"/>
      <c r="L206" s="66"/>
      <c r="M206" s="66"/>
    </row>
    <row r="207" spans="1:13" ht="36.75" customHeight="1" x14ac:dyDescent="0.2">
      <c r="A207" s="21">
        <v>199</v>
      </c>
      <c r="B207" s="26">
        <v>502</v>
      </c>
      <c r="C207" s="27" t="s">
        <v>277</v>
      </c>
      <c r="D207" s="27" t="s">
        <v>58</v>
      </c>
      <c r="E207" s="28" t="s">
        <v>183</v>
      </c>
      <c r="F207" s="29">
        <v>50</v>
      </c>
      <c r="G207" s="29">
        <v>50</v>
      </c>
      <c r="H207" s="29">
        <v>0</v>
      </c>
      <c r="I207" s="29">
        <v>0</v>
      </c>
      <c r="J207" s="71"/>
      <c r="K207" s="66"/>
      <c r="L207" s="66"/>
      <c r="M207" s="66"/>
    </row>
    <row r="208" spans="1:13" ht="67.5" customHeight="1" x14ac:dyDescent="0.2">
      <c r="A208" s="21">
        <v>200</v>
      </c>
      <c r="B208" s="22">
        <v>502</v>
      </c>
      <c r="C208" s="23" t="s">
        <v>388</v>
      </c>
      <c r="D208" s="23"/>
      <c r="E208" s="37" t="s">
        <v>322</v>
      </c>
      <c r="F208" s="25">
        <f>SUM(F209)</f>
        <v>1965</v>
      </c>
      <c r="G208" s="25">
        <f>SUM(G209)</f>
        <v>1965</v>
      </c>
      <c r="H208" s="25">
        <f>SUM(H209)</f>
        <v>274.60000000000002</v>
      </c>
      <c r="I208" s="25">
        <f>H208/G208*100</f>
        <v>13.974554707379136</v>
      </c>
      <c r="J208" s="71"/>
      <c r="K208" s="66"/>
      <c r="L208" s="66"/>
      <c r="M208" s="66"/>
    </row>
    <row r="209" spans="1:13" ht="33" customHeight="1" x14ac:dyDescent="0.2">
      <c r="A209" s="21">
        <v>201</v>
      </c>
      <c r="B209" s="26">
        <v>502</v>
      </c>
      <c r="C209" s="27" t="s">
        <v>388</v>
      </c>
      <c r="D209" s="27" t="s">
        <v>58</v>
      </c>
      <c r="E209" s="28" t="s">
        <v>183</v>
      </c>
      <c r="F209" s="29">
        <v>1965</v>
      </c>
      <c r="G209" s="29">
        <v>1965</v>
      </c>
      <c r="H209" s="29">
        <v>274.60000000000002</v>
      </c>
      <c r="I209" s="29">
        <f>H209/G209*100</f>
        <v>13.974554707379136</v>
      </c>
      <c r="J209" s="71"/>
      <c r="K209" s="66"/>
      <c r="L209" s="66"/>
      <c r="M209" s="66"/>
    </row>
    <row r="210" spans="1:13" ht="59.25" customHeight="1" x14ac:dyDescent="0.2">
      <c r="A210" s="21">
        <v>202</v>
      </c>
      <c r="B210" s="22">
        <v>502</v>
      </c>
      <c r="C210" s="23" t="s">
        <v>403</v>
      </c>
      <c r="D210" s="23"/>
      <c r="E210" s="37" t="s">
        <v>402</v>
      </c>
      <c r="F210" s="25">
        <f>SUM(F211)</f>
        <v>0</v>
      </c>
      <c r="G210" s="25">
        <f>SUM(G211)</f>
        <v>510.38499999999999</v>
      </c>
      <c r="H210" s="25">
        <f>SUM(H211)</f>
        <v>0</v>
      </c>
      <c r="I210" s="25">
        <f>SUM(I211)</f>
        <v>0</v>
      </c>
      <c r="J210" s="71"/>
      <c r="K210" s="66"/>
      <c r="L210" s="66"/>
      <c r="M210" s="66"/>
    </row>
    <row r="211" spans="1:13" ht="44.25" customHeight="1" x14ac:dyDescent="0.2">
      <c r="A211" s="21">
        <v>203</v>
      </c>
      <c r="B211" s="26">
        <v>502</v>
      </c>
      <c r="C211" s="27" t="s">
        <v>403</v>
      </c>
      <c r="D211" s="27" t="s">
        <v>47</v>
      </c>
      <c r="E211" s="28" t="s">
        <v>185</v>
      </c>
      <c r="F211" s="29">
        <v>0</v>
      </c>
      <c r="G211" s="29">
        <v>510.38499999999999</v>
      </c>
      <c r="H211" s="29">
        <v>0</v>
      </c>
      <c r="I211" s="29">
        <v>0</v>
      </c>
      <c r="J211" s="71"/>
      <c r="K211" s="66"/>
      <c r="L211" s="66"/>
      <c r="M211" s="66"/>
    </row>
    <row r="212" spans="1:13" ht="18.75" customHeight="1" x14ac:dyDescent="0.2">
      <c r="A212" s="21">
        <v>204</v>
      </c>
      <c r="B212" s="22">
        <v>503</v>
      </c>
      <c r="C212" s="23"/>
      <c r="D212" s="23"/>
      <c r="E212" s="20" t="s">
        <v>17</v>
      </c>
      <c r="F212" s="25">
        <f>SUM(F213+F220)</f>
        <v>8929.25</v>
      </c>
      <c r="G212" s="25">
        <f>SUM(G213+G220)</f>
        <v>8947.25</v>
      </c>
      <c r="H212" s="25">
        <f>SUM(H213+H220)</f>
        <v>1246.799</v>
      </c>
      <c r="I212" s="25">
        <f>H212/G212*100</f>
        <v>13.934996786722175</v>
      </c>
      <c r="J212" s="72"/>
      <c r="K212" s="66"/>
      <c r="L212" s="66"/>
      <c r="M212" s="66"/>
    </row>
    <row r="213" spans="1:13" ht="43.5" customHeight="1" x14ac:dyDescent="0.2">
      <c r="A213" s="21">
        <v>205</v>
      </c>
      <c r="B213" s="22">
        <v>503</v>
      </c>
      <c r="C213" s="23" t="s">
        <v>141</v>
      </c>
      <c r="D213" s="23"/>
      <c r="E213" s="37" t="s">
        <v>362</v>
      </c>
      <c r="F213" s="25">
        <f>SUM(F214+F216+F218)</f>
        <v>8629.25</v>
      </c>
      <c r="G213" s="25">
        <f>SUM(G214+G216+G218)</f>
        <v>8647.25</v>
      </c>
      <c r="H213" s="25">
        <f>SUM(H214+H216+H218)</f>
        <v>1246.799</v>
      </c>
      <c r="I213" s="25">
        <f>H213/G213*100</f>
        <v>14.418445170429905</v>
      </c>
      <c r="J213" s="71" t="e">
        <f>#REF!+#REF!+#REF!+#REF!+#REF!</f>
        <v>#REF!</v>
      </c>
      <c r="K213" s="66"/>
      <c r="L213" s="66"/>
      <c r="M213" s="66"/>
    </row>
    <row r="214" spans="1:13" s="4" customFormat="1" ht="23.25" customHeight="1" x14ac:dyDescent="0.2">
      <c r="A214" s="21">
        <v>206</v>
      </c>
      <c r="B214" s="22">
        <v>503</v>
      </c>
      <c r="C214" s="23" t="s">
        <v>280</v>
      </c>
      <c r="D214" s="23"/>
      <c r="E214" s="20" t="s">
        <v>230</v>
      </c>
      <c r="F214" s="25">
        <f>F215</f>
        <v>4882.8</v>
      </c>
      <c r="G214" s="25">
        <f>G215</f>
        <v>4882.8</v>
      </c>
      <c r="H214" s="25">
        <f>H215</f>
        <v>1197.374</v>
      </c>
      <c r="I214" s="25">
        <f>H214/G214*100</f>
        <v>24.522282297042679</v>
      </c>
      <c r="J214" s="71">
        <v>150</v>
      </c>
      <c r="K214" s="73"/>
      <c r="L214" s="73"/>
      <c r="M214" s="73"/>
    </row>
    <row r="215" spans="1:13" s="4" customFormat="1" ht="27.75" customHeight="1" x14ac:dyDescent="0.2">
      <c r="A215" s="21">
        <v>207</v>
      </c>
      <c r="B215" s="26">
        <v>503</v>
      </c>
      <c r="C215" s="27" t="s">
        <v>280</v>
      </c>
      <c r="D215" s="27" t="s">
        <v>58</v>
      </c>
      <c r="E215" s="28" t="s">
        <v>183</v>
      </c>
      <c r="F215" s="29">
        <v>4882.8</v>
      </c>
      <c r="G215" s="29">
        <v>4882.8</v>
      </c>
      <c r="H215" s="29">
        <v>1197.374</v>
      </c>
      <c r="I215" s="29">
        <f>H215/G215*100</f>
        <v>24.522282297042679</v>
      </c>
      <c r="J215" s="71"/>
      <c r="K215" s="79"/>
      <c r="L215" s="73"/>
      <c r="M215" s="73"/>
    </row>
    <row r="216" spans="1:13" s="4" customFormat="1" ht="21.75" customHeight="1" x14ac:dyDescent="0.2">
      <c r="A216" s="21">
        <v>208</v>
      </c>
      <c r="B216" s="22">
        <v>503</v>
      </c>
      <c r="C216" s="23" t="s">
        <v>281</v>
      </c>
      <c r="D216" s="23"/>
      <c r="E216" s="20" t="s">
        <v>18</v>
      </c>
      <c r="F216" s="25">
        <f>SUM(F217)</f>
        <v>734.2</v>
      </c>
      <c r="G216" s="25">
        <f>SUM(G217)</f>
        <v>734.2</v>
      </c>
      <c r="H216" s="25">
        <f>SUM(H217)</f>
        <v>0</v>
      </c>
      <c r="I216" s="25">
        <f>SUM(I217)</f>
        <v>0</v>
      </c>
      <c r="J216" s="71"/>
      <c r="K216" s="73"/>
      <c r="L216" s="73"/>
      <c r="M216" s="73"/>
    </row>
    <row r="217" spans="1:13" s="3" customFormat="1" ht="30.75" customHeight="1" x14ac:dyDescent="0.2">
      <c r="A217" s="21">
        <v>209</v>
      </c>
      <c r="B217" s="26">
        <v>503</v>
      </c>
      <c r="C217" s="27" t="s">
        <v>281</v>
      </c>
      <c r="D217" s="27" t="s">
        <v>58</v>
      </c>
      <c r="E217" s="28" t="s">
        <v>183</v>
      </c>
      <c r="F217" s="29">
        <v>734.2</v>
      </c>
      <c r="G217" s="29">
        <v>734.2</v>
      </c>
      <c r="H217" s="29">
        <v>0</v>
      </c>
      <c r="I217" s="29">
        <v>0</v>
      </c>
      <c r="J217" s="72"/>
      <c r="K217" s="66"/>
      <c r="L217" s="66"/>
      <c r="M217" s="66"/>
    </row>
    <row r="218" spans="1:13" ht="69" customHeight="1" x14ac:dyDescent="0.2">
      <c r="A218" s="21">
        <v>210</v>
      </c>
      <c r="B218" s="22">
        <v>503</v>
      </c>
      <c r="C218" s="23" t="s">
        <v>282</v>
      </c>
      <c r="D218" s="23"/>
      <c r="E218" s="20" t="s">
        <v>279</v>
      </c>
      <c r="F218" s="25">
        <f>SUM(F219)</f>
        <v>3012.25</v>
      </c>
      <c r="G218" s="25">
        <f>SUM(G219)</f>
        <v>3030.25</v>
      </c>
      <c r="H218" s="25">
        <f>SUM(H219)</f>
        <v>49.424999999999997</v>
      </c>
      <c r="I218" s="25">
        <f>H218/G218*100</f>
        <v>1.6310535434370099</v>
      </c>
      <c r="J218" s="72">
        <v>50</v>
      </c>
      <c r="K218" s="66"/>
      <c r="L218" s="66"/>
      <c r="M218" s="66"/>
    </row>
    <row r="219" spans="1:13" ht="27" customHeight="1" x14ac:dyDescent="0.2">
      <c r="A219" s="21">
        <v>211</v>
      </c>
      <c r="B219" s="26">
        <v>503</v>
      </c>
      <c r="C219" s="27" t="s">
        <v>282</v>
      </c>
      <c r="D219" s="27" t="s">
        <v>58</v>
      </c>
      <c r="E219" s="28" t="s">
        <v>183</v>
      </c>
      <c r="F219" s="29">
        <f>3012.25</f>
        <v>3012.25</v>
      </c>
      <c r="G219" s="29">
        <f>3012.25+18</f>
        <v>3030.25</v>
      </c>
      <c r="H219" s="29">
        <v>49.424999999999997</v>
      </c>
      <c r="I219" s="29">
        <f>H219/G219*100</f>
        <v>1.6310535434370099</v>
      </c>
      <c r="J219" s="72"/>
      <c r="K219" s="83"/>
      <c r="L219" s="83"/>
      <c r="M219" s="83"/>
    </row>
    <row r="220" spans="1:13" ht="45" customHeight="1" x14ac:dyDescent="0.2">
      <c r="A220" s="21">
        <v>212</v>
      </c>
      <c r="B220" s="22">
        <v>503</v>
      </c>
      <c r="C220" s="23" t="s">
        <v>244</v>
      </c>
      <c r="D220" s="23"/>
      <c r="E220" s="20" t="s">
        <v>339</v>
      </c>
      <c r="F220" s="25">
        <f>SUM(F221+F223)</f>
        <v>300</v>
      </c>
      <c r="G220" s="25">
        <f>SUM(G221+G223)</f>
        <v>300</v>
      </c>
      <c r="H220" s="25">
        <f>SUM(H221+H223)</f>
        <v>0</v>
      </c>
      <c r="I220" s="25">
        <f>SUM(I221+I223)</f>
        <v>0</v>
      </c>
      <c r="J220" s="72"/>
      <c r="K220" s="66"/>
      <c r="L220" s="66"/>
      <c r="M220" s="66"/>
    </row>
    <row r="221" spans="1:13" ht="41.25" customHeight="1" x14ac:dyDescent="0.2">
      <c r="A221" s="21">
        <v>213</v>
      </c>
      <c r="B221" s="22">
        <v>503</v>
      </c>
      <c r="C221" s="23" t="s">
        <v>233</v>
      </c>
      <c r="D221" s="23"/>
      <c r="E221" s="43" t="s">
        <v>231</v>
      </c>
      <c r="F221" s="25">
        <f>SUM(F222)</f>
        <v>50</v>
      </c>
      <c r="G221" s="25">
        <f>SUM(G222)</f>
        <v>50</v>
      </c>
      <c r="H221" s="25">
        <f>SUM(H222)</f>
        <v>0</v>
      </c>
      <c r="I221" s="25">
        <f>SUM(I222)</f>
        <v>0</v>
      </c>
      <c r="J221" s="72"/>
      <c r="K221" s="66"/>
      <c r="L221" s="66"/>
      <c r="M221" s="66"/>
    </row>
    <row r="222" spans="1:13" ht="35.25" customHeight="1" x14ac:dyDescent="0.2">
      <c r="A222" s="21">
        <v>214</v>
      </c>
      <c r="B222" s="26">
        <v>503</v>
      </c>
      <c r="C222" s="27" t="s">
        <v>233</v>
      </c>
      <c r="D222" s="27" t="s">
        <v>58</v>
      </c>
      <c r="E222" s="28" t="s">
        <v>183</v>
      </c>
      <c r="F222" s="29">
        <v>50</v>
      </c>
      <c r="G222" s="29">
        <v>50</v>
      </c>
      <c r="H222" s="29">
        <v>0</v>
      </c>
      <c r="I222" s="29">
        <v>0</v>
      </c>
      <c r="J222" s="72"/>
      <c r="K222" s="66"/>
      <c r="L222" s="66"/>
      <c r="M222" s="66"/>
    </row>
    <row r="223" spans="1:13" ht="35.25" customHeight="1" x14ac:dyDescent="0.2">
      <c r="A223" s="21">
        <v>215</v>
      </c>
      <c r="B223" s="22">
        <v>503</v>
      </c>
      <c r="C223" s="23" t="s">
        <v>234</v>
      </c>
      <c r="D223" s="23"/>
      <c r="E223" s="20" t="s">
        <v>232</v>
      </c>
      <c r="F223" s="25">
        <f>SUM(F224)</f>
        <v>250</v>
      </c>
      <c r="G223" s="25">
        <f>SUM(G224)</f>
        <v>250</v>
      </c>
      <c r="H223" s="25">
        <f>SUM(H224)</f>
        <v>0</v>
      </c>
      <c r="I223" s="25">
        <f>SUM(I224)</f>
        <v>0</v>
      </c>
      <c r="J223" s="72"/>
      <c r="K223" s="66"/>
      <c r="L223" s="66"/>
      <c r="M223" s="66"/>
    </row>
    <row r="224" spans="1:13" ht="35.25" customHeight="1" x14ac:dyDescent="0.2">
      <c r="A224" s="21">
        <v>216</v>
      </c>
      <c r="B224" s="26">
        <v>503</v>
      </c>
      <c r="C224" s="27" t="s">
        <v>234</v>
      </c>
      <c r="D224" s="27" t="s">
        <v>58</v>
      </c>
      <c r="E224" s="28" t="s">
        <v>183</v>
      </c>
      <c r="F224" s="29">
        <v>250</v>
      </c>
      <c r="G224" s="29">
        <v>250</v>
      </c>
      <c r="H224" s="29">
        <v>0</v>
      </c>
      <c r="I224" s="29">
        <v>0</v>
      </c>
      <c r="J224" s="72"/>
      <c r="K224" s="66"/>
      <c r="L224" s="66"/>
      <c r="M224" s="66"/>
    </row>
    <row r="225" spans="1:13" ht="22.5" customHeight="1" x14ac:dyDescent="0.2">
      <c r="A225" s="21">
        <v>217</v>
      </c>
      <c r="B225" s="22">
        <v>505</v>
      </c>
      <c r="C225" s="23"/>
      <c r="D225" s="23"/>
      <c r="E225" s="20" t="s">
        <v>53</v>
      </c>
      <c r="F225" s="25">
        <f>SUM(F226+F229+F234)</f>
        <v>5343</v>
      </c>
      <c r="G225" s="25">
        <f>SUM(G226+G229+G234)</f>
        <v>14343</v>
      </c>
      <c r="H225" s="25">
        <f>SUM(H226+H229+H234)</f>
        <v>254.97399999999999</v>
      </c>
      <c r="I225" s="25">
        <f>H225/G225*100</f>
        <v>1.7776894652443702</v>
      </c>
      <c r="J225" s="72"/>
      <c r="K225" s="66"/>
      <c r="L225" s="66"/>
      <c r="M225" s="66"/>
    </row>
    <row r="226" spans="1:13" ht="47.25" customHeight="1" x14ac:dyDescent="0.2">
      <c r="A226" s="21">
        <v>218</v>
      </c>
      <c r="B226" s="22">
        <v>505</v>
      </c>
      <c r="C226" s="23" t="s">
        <v>130</v>
      </c>
      <c r="D226" s="23"/>
      <c r="E226" s="20" t="s">
        <v>399</v>
      </c>
      <c r="F226" s="25">
        <f t="shared" ref="F226:I227" si="17">SUM(F227)</f>
        <v>0</v>
      </c>
      <c r="G226" s="25">
        <f t="shared" si="17"/>
        <v>9000</v>
      </c>
      <c r="H226" s="25">
        <f t="shared" si="17"/>
        <v>0</v>
      </c>
      <c r="I226" s="25">
        <f t="shared" si="17"/>
        <v>0</v>
      </c>
      <c r="J226" s="72"/>
      <c r="K226" s="66"/>
      <c r="L226" s="66"/>
      <c r="M226" s="66"/>
    </row>
    <row r="227" spans="1:13" ht="58.5" customHeight="1" x14ac:dyDescent="0.2">
      <c r="A227" s="21">
        <v>219</v>
      </c>
      <c r="B227" s="22">
        <v>505</v>
      </c>
      <c r="C227" s="23" t="s">
        <v>401</v>
      </c>
      <c r="D227" s="23"/>
      <c r="E227" s="45" t="s">
        <v>400</v>
      </c>
      <c r="F227" s="25">
        <f t="shared" si="17"/>
        <v>0</v>
      </c>
      <c r="G227" s="25">
        <f t="shared" si="17"/>
        <v>9000</v>
      </c>
      <c r="H227" s="25">
        <f t="shared" si="17"/>
        <v>0</v>
      </c>
      <c r="I227" s="25">
        <f t="shared" si="17"/>
        <v>0</v>
      </c>
      <c r="J227" s="72"/>
      <c r="K227" s="66"/>
      <c r="L227" s="66"/>
      <c r="M227" s="66"/>
    </row>
    <row r="228" spans="1:13" ht="30.75" customHeight="1" x14ac:dyDescent="0.2">
      <c r="A228" s="21">
        <v>220</v>
      </c>
      <c r="B228" s="26">
        <v>505</v>
      </c>
      <c r="C228" s="27" t="s">
        <v>401</v>
      </c>
      <c r="D228" s="27" t="s">
        <v>58</v>
      </c>
      <c r="E228" s="28" t="s">
        <v>183</v>
      </c>
      <c r="F228" s="29">
        <v>0</v>
      </c>
      <c r="G228" s="29">
        <v>9000</v>
      </c>
      <c r="H228" s="29">
        <v>0</v>
      </c>
      <c r="I228" s="29">
        <v>0</v>
      </c>
      <c r="J228" s="72"/>
      <c r="K228" s="66"/>
      <c r="L228" s="66"/>
      <c r="M228" s="66"/>
    </row>
    <row r="229" spans="1:13" ht="42" customHeight="1" x14ac:dyDescent="0.2">
      <c r="A229" s="21">
        <v>221</v>
      </c>
      <c r="B229" s="22">
        <v>505</v>
      </c>
      <c r="C229" s="23" t="s">
        <v>141</v>
      </c>
      <c r="D229" s="23"/>
      <c r="E229" s="37" t="s">
        <v>362</v>
      </c>
      <c r="F229" s="25">
        <f>SUM(F230+F232)</f>
        <v>4030</v>
      </c>
      <c r="G229" s="25">
        <f>SUM(G230+G232)</f>
        <v>4030</v>
      </c>
      <c r="H229" s="25">
        <f>SUM(H230+H232)</f>
        <v>254.97399999999999</v>
      </c>
      <c r="I229" s="25">
        <f>H229/G229*100</f>
        <v>6.326898263027295</v>
      </c>
      <c r="J229" s="72"/>
      <c r="K229" s="66"/>
      <c r="L229" s="66"/>
      <c r="M229" s="66"/>
    </row>
    <row r="230" spans="1:13" ht="42" customHeight="1" x14ac:dyDescent="0.2">
      <c r="A230" s="21">
        <v>222</v>
      </c>
      <c r="B230" s="22">
        <v>505</v>
      </c>
      <c r="C230" s="23" t="s">
        <v>395</v>
      </c>
      <c r="D230" s="23"/>
      <c r="E230" s="37" t="s">
        <v>396</v>
      </c>
      <c r="F230" s="25">
        <f>SUM(F231)</f>
        <v>4000</v>
      </c>
      <c r="G230" s="25">
        <f>SUM(G231)</f>
        <v>4000</v>
      </c>
      <c r="H230" s="25">
        <f>SUM(H231)</f>
        <v>254.97399999999999</v>
      </c>
      <c r="I230" s="25">
        <f>H230/G230*100</f>
        <v>6.3743499999999997</v>
      </c>
      <c r="J230" s="72"/>
      <c r="K230" s="66"/>
      <c r="L230" s="66"/>
      <c r="M230" s="66"/>
    </row>
    <row r="231" spans="1:13" ht="36" customHeight="1" x14ac:dyDescent="0.2">
      <c r="A231" s="21">
        <v>223</v>
      </c>
      <c r="B231" s="26">
        <v>505</v>
      </c>
      <c r="C231" s="27" t="s">
        <v>395</v>
      </c>
      <c r="D231" s="27" t="s">
        <v>58</v>
      </c>
      <c r="E231" s="28" t="s">
        <v>183</v>
      </c>
      <c r="F231" s="29">
        <v>4000</v>
      </c>
      <c r="G231" s="29">
        <v>4000</v>
      </c>
      <c r="H231" s="29">
        <v>254.97399999999999</v>
      </c>
      <c r="I231" s="29">
        <f>H231/G231*100</f>
        <v>6.3743499999999997</v>
      </c>
      <c r="J231" s="72"/>
      <c r="K231" s="66"/>
      <c r="L231" s="66"/>
      <c r="M231" s="66"/>
    </row>
    <row r="232" spans="1:13" ht="68.25" customHeight="1" x14ac:dyDescent="0.2">
      <c r="A232" s="21">
        <v>224</v>
      </c>
      <c r="B232" s="22">
        <v>505</v>
      </c>
      <c r="C232" s="23" t="s">
        <v>363</v>
      </c>
      <c r="D232" s="23"/>
      <c r="E232" s="39" t="s">
        <v>99</v>
      </c>
      <c r="F232" s="25">
        <f>F233</f>
        <v>30</v>
      </c>
      <c r="G232" s="25">
        <f>G233</f>
        <v>30</v>
      </c>
      <c r="H232" s="25">
        <f>H233</f>
        <v>0</v>
      </c>
      <c r="I232" s="25">
        <f>I233</f>
        <v>0</v>
      </c>
      <c r="J232" s="72"/>
      <c r="K232" s="66"/>
      <c r="L232" s="66"/>
      <c r="M232" s="66"/>
    </row>
    <row r="233" spans="1:13" ht="45" customHeight="1" x14ac:dyDescent="0.2">
      <c r="A233" s="21">
        <v>225</v>
      </c>
      <c r="B233" s="26">
        <v>505</v>
      </c>
      <c r="C233" s="27" t="s">
        <v>363</v>
      </c>
      <c r="D233" s="27" t="s">
        <v>47</v>
      </c>
      <c r="E233" s="28" t="s">
        <v>185</v>
      </c>
      <c r="F233" s="29">
        <v>30</v>
      </c>
      <c r="G233" s="29">
        <v>30</v>
      </c>
      <c r="H233" s="29">
        <v>0</v>
      </c>
      <c r="I233" s="29">
        <v>0</v>
      </c>
      <c r="J233" s="72"/>
      <c r="K233" s="66"/>
      <c r="L233" s="66"/>
      <c r="M233" s="66"/>
    </row>
    <row r="234" spans="1:13" ht="45" customHeight="1" x14ac:dyDescent="0.2">
      <c r="A234" s="21">
        <v>226</v>
      </c>
      <c r="B234" s="22">
        <v>505</v>
      </c>
      <c r="C234" s="23" t="s">
        <v>160</v>
      </c>
      <c r="D234" s="23"/>
      <c r="E234" s="20" t="s">
        <v>364</v>
      </c>
      <c r="F234" s="25">
        <f>SUM(F235)</f>
        <v>1313</v>
      </c>
      <c r="G234" s="25">
        <f>SUM(G235)</f>
        <v>1313</v>
      </c>
      <c r="H234" s="25">
        <f>SUM(H235)</f>
        <v>0</v>
      </c>
      <c r="I234" s="25">
        <f>SUM(I235)</f>
        <v>0</v>
      </c>
      <c r="J234" s="72"/>
      <c r="K234" s="66"/>
      <c r="L234" s="66"/>
      <c r="M234" s="66"/>
    </row>
    <row r="235" spans="1:13" ht="45" customHeight="1" x14ac:dyDescent="0.2">
      <c r="A235" s="21">
        <v>227</v>
      </c>
      <c r="B235" s="22">
        <v>505</v>
      </c>
      <c r="C235" s="23" t="s">
        <v>284</v>
      </c>
      <c r="D235" s="23"/>
      <c r="E235" s="37" t="s">
        <v>382</v>
      </c>
      <c r="F235" s="25">
        <f>SUM(F236:F237)</f>
        <v>1313</v>
      </c>
      <c r="G235" s="25">
        <f>SUM(G236:G237)</f>
        <v>1313</v>
      </c>
      <c r="H235" s="25">
        <f>SUM(H236:H237)</f>
        <v>0</v>
      </c>
      <c r="I235" s="25">
        <f>SUM(I236:I237)</f>
        <v>0</v>
      </c>
      <c r="J235" s="72"/>
      <c r="K235" s="66"/>
      <c r="L235" s="66"/>
      <c r="M235" s="66"/>
    </row>
    <row r="236" spans="1:13" ht="32.25" customHeight="1" x14ac:dyDescent="0.2">
      <c r="A236" s="21">
        <v>228</v>
      </c>
      <c r="B236" s="26">
        <v>505</v>
      </c>
      <c r="C236" s="27" t="s">
        <v>284</v>
      </c>
      <c r="D236" s="27" t="s">
        <v>58</v>
      </c>
      <c r="E236" s="28" t="s">
        <v>183</v>
      </c>
      <c r="F236" s="29">
        <f>393.5</f>
        <v>393.5</v>
      </c>
      <c r="G236" s="29">
        <f>393.5</f>
        <v>393.5</v>
      </c>
      <c r="H236" s="29">
        <v>0</v>
      </c>
      <c r="I236" s="29">
        <v>0</v>
      </c>
      <c r="J236" s="72"/>
      <c r="K236" s="66"/>
      <c r="L236" s="66"/>
      <c r="M236" s="66"/>
    </row>
    <row r="237" spans="1:13" ht="18" customHeight="1" x14ac:dyDescent="0.2">
      <c r="A237" s="21">
        <v>229</v>
      </c>
      <c r="B237" s="26">
        <v>505</v>
      </c>
      <c r="C237" s="27" t="s">
        <v>284</v>
      </c>
      <c r="D237" s="27" t="s">
        <v>200</v>
      </c>
      <c r="E237" s="28" t="s">
        <v>201</v>
      </c>
      <c r="F237" s="29">
        <v>919.5</v>
      </c>
      <c r="G237" s="29">
        <v>919.5</v>
      </c>
      <c r="H237" s="29">
        <v>0</v>
      </c>
      <c r="I237" s="29">
        <v>0</v>
      </c>
      <c r="J237" s="72"/>
      <c r="K237" s="66"/>
      <c r="L237" s="66"/>
      <c r="M237" s="66"/>
    </row>
    <row r="238" spans="1:13" ht="24" customHeight="1" x14ac:dyDescent="0.2">
      <c r="A238" s="21">
        <v>230</v>
      </c>
      <c r="B238" s="22">
        <v>600</v>
      </c>
      <c r="C238" s="23"/>
      <c r="D238" s="23"/>
      <c r="E238" s="24" t="s">
        <v>19</v>
      </c>
      <c r="F238" s="25">
        <f t="shared" ref="F238:I240" si="18">SUM(F239)</f>
        <v>377.21</v>
      </c>
      <c r="G238" s="25">
        <f t="shared" si="18"/>
        <v>377.21</v>
      </c>
      <c r="H238" s="25">
        <f t="shared" si="18"/>
        <v>0</v>
      </c>
      <c r="I238" s="25">
        <f t="shared" si="18"/>
        <v>0</v>
      </c>
      <c r="J238" s="72"/>
      <c r="K238" s="66"/>
      <c r="L238" s="66"/>
      <c r="M238" s="66"/>
    </row>
    <row r="239" spans="1:13" ht="30" customHeight="1" x14ac:dyDescent="0.2">
      <c r="A239" s="21">
        <v>231</v>
      </c>
      <c r="B239" s="22">
        <v>603</v>
      </c>
      <c r="C239" s="23"/>
      <c r="D239" s="23"/>
      <c r="E239" s="20" t="s">
        <v>171</v>
      </c>
      <c r="F239" s="25">
        <f t="shared" si="18"/>
        <v>377.21</v>
      </c>
      <c r="G239" s="25">
        <f t="shared" si="18"/>
        <v>377.21</v>
      </c>
      <c r="H239" s="25">
        <f t="shared" si="18"/>
        <v>0</v>
      </c>
      <c r="I239" s="25">
        <f t="shared" si="18"/>
        <v>0</v>
      </c>
      <c r="J239" s="72"/>
      <c r="K239" s="66"/>
      <c r="L239" s="66"/>
      <c r="M239" s="66"/>
    </row>
    <row r="240" spans="1:13" ht="39.75" customHeight="1" x14ac:dyDescent="0.2">
      <c r="A240" s="21">
        <v>232</v>
      </c>
      <c r="B240" s="22">
        <v>603</v>
      </c>
      <c r="C240" s="23" t="s">
        <v>177</v>
      </c>
      <c r="D240" s="23"/>
      <c r="E240" s="20" t="s">
        <v>365</v>
      </c>
      <c r="F240" s="25">
        <f t="shared" si="18"/>
        <v>377.21</v>
      </c>
      <c r="G240" s="25">
        <f t="shared" si="18"/>
        <v>377.21</v>
      </c>
      <c r="H240" s="25">
        <f t="shared" si="18"/>
        <v>0</v>
      </c>
      <c r="I240" s="25">
        <f t="shared" si="18"/>
        <v>0</v>
      </c>
      <c r="J240" s="71" t="e">
        <f>J241</f>
        <v>#REF!</v>
      </c>
      <c r="K240" s="66"/>
      <c r="L240" s="66"/>
      <c r="M240" s="66"/>
    </row>
    <row r="241" spans="1:13" ht="50.25" customHeight="1" x14ac:dyDescent="0.2">
      <c r="A241" s="21">
        <v>233</v>
      </c>
      <c r="B241" s="22">
        <v>603</v>
      </c>
      <c r="C241" s="23" t="s">
        <v>144</v>
      </c>
      <c r="D241" s="27"/>
      <c r="E241" s="20" t="s">
        <v>72</v>
      </c>
      <c r="F241" s="25">
        <f>F242</f>
        <v>377.21</v>
      </c>
      <c r="G241" s="25">
        <f>G242</f>
        <v>377.21</v>
      </c>
      <c r="H241" s="25">
        <f>H242</f>
        <v>0</v>
      </c>
      <c r="I241" s="25">
        <f>I242</f>
        <v>0</v>
      </c>
      <c r="J241" s="71" t="e">
        <f>J242+#REF!+#REF!</f>
        <v>#REF!</v>
      </c>
      <c r="K241" s="66"/>
      <c r="L241" s="66"/>
      <c r="M241" s="66"/>
    </row>
    <row r="242" spans="1:13" ht="25.5" customHeight="1" x14ac:dyDescent="0.2">
      <c r="A242" s="21">
        <v>234</v>
      </c>
      <c r="B242" s="26">
        <v>603</v>
      </c>
      <c r="C242" s="27" t="s">
        <v>144</v>
      </c>
      <c r="D242" s="27" t="s">
        <v>58</v>
      </c>
      <c r="E242" s="28" t="s">
        <v>183</v>
      </c>
      <c r="F242" s="29">
        <v>377.21</v>
      </c>
      <c r="G242" s="29">
        <v>377.21</v>
      </c>
      <c r="H242" s="29">
        <v>0</v>
      </c>
      <c r="I242" s="29">
        <v>0</v>
      </c>
      <c r="J242" s="71">
        <f>J243</f>
        <v>581</v>
      </c>
      <c r="K242" s="66"/>
      <c r="L242" s="66"/>
      <c r="M242" s="66"/>
    </row>
    <row r="243" spans="1:13" ht="21.75" customHeight="1" x14ac:dyDescent="0.2">
      <c r="A243" s="21">
        <v>235</v>
      </c>
      <c r="B243" s="22">
        <v>700</v>
      </c>
      <c r="C243" s="23"/>
      <c r="D243" s="23"/>
      <c r="E243" s="24" t="s">
        <v>20</v>
      </c>
      <c r="F243" s="25">
        <f>SUM(F244+F259+F274+F279+F297)</f>
        <v>170247.71600000001</v>
      </c>
      <c r="G243" s="25">
        <f>SUM(G244+G259+G274+G279+G297)</f>
        <v>170247.71600000004</v>
      </c>
      <c r="H243" s="25">
        <f>SUM(H244+H259+H274+H279+H297)</f>
        <v>40205.388999999996</v>
      </c>
      <c r="I243" s="25">
        <f t="shared" ref="I243:I248" si="19">H243/G243*100</f>
        <v>23.61581696637856</v>
      </c>
      <c r="J243" s="71">
        <f>J244</f>
        <v>581</v>
      </c>
      <c r="K243" s="66"/>
      <c r="L243" s="66"/>
      <c r="M243" s="66"/>
    </row>
    <row r="244" spans="1:13" ht="22.5" customHeight="1" x14ac:dyDescent="0.2">
      <c r="A244" s="21">
        <v>236</v>
      </c>
      <c r="B244" s="22">
        <v>701</v>
      </c>
      <c r="C244" s="23"/>
      <c r="D244" s="23"/>
      <c r="E244" s="20" t="s">
        <v>21</v>
      </c>
      <c r="F244" s="25">
        <f>SUM(F245)</f>
        <v>54682.998999999996</v>
      </c>
      <c r="G244" s="25">
        <f>SUM(G245)</f>
        <v>54682.999000000003</v>
      </c>
      <c r="H244" s="25">
        <f>SUM(H245)</f>
        <v>11388.388999999997</v>
      </c>
      <c r="I244" s="25">
        <f t="shared" si="19"/>
        <v>20.826196822160387</v>
      </c>
      <c r="J244" s="72">
        <v>581</v>
      </c>
      <c r="K244" s="66"/>
      <c r="L244" s="66"/>
      <c r="M244" s="66"/>
    </row>
    <row r="245" spans="1:13" ht="44.25" customHeight="1" x14ac:dyDescent="0.2">
      <c r="A245" s="21">
        <v>237</v>
      </c>
      <c r="B245" s="22">
        <v>701</v>
      </c>
      <c r="C245" s="23" t="s">
        <v>146</v>
      </c>
      <c r="D245" s="27"/>
      <c r="E245" s="20" t="s">
        <v>408</v>
      </c>
      <c r="F245" s="25">
        <f>SUM(F246+F252)</f>
        <v>54682.998999999996</v>
      </c>
      <c r="G245" s="25">
        <f>SUM(G246+G252)</f>
        <v>54682.999000000003</v>
      </c>
      <c r="H245" s="25">
        <f>SUM(H246+H252)</f>
        <v>11388.388999999997</v>
      </c>
      <c r="I245" s="25">
        <f t="shared" si="19"/>
        <v>20.826196822160387</v>
      </c>
      <c r="J245" s="72"/>
      <c r="K245" s="66"/>
      <c r="L245" s="66"/>
      <c r="M245" s="66"/>
    </row>
    <row r="246" spans="1:13" ht="32.25" customHeight="1" x14ac:dyDescent="0.2">
      <c r="A246" s="21">
        <v>238</v>
      </c>
      <c r="B246" s="22">
        <v>701</v>
      </c>
      <c r="C246" s="23" t="s">
        <v>366</v>
      </c>
      <c r="D246" s="23"/>
      <c r="E246" s="20" t="s">
        <v>285</v>
      </c>
      <c r="F246" s="25">
        <f>SUM(F247)</f>
        <v>33059.998999999996</v>
      </c>
      <c r="G246" s="25">
        <f>SUM(G247)</f>
        <v>33059.999000000003</v>
      </c>
      <c r="H246" s="25">
        <f>SUM(H247)</f>
        <v>5666.8889999999992</v>
      </c>
      <c r="I246" s="25">
        <f t="shared" si="19"/>
        <v>17.141225563860417</v>
      </c>
      <c r="J246" s="72"/>
      <c r="K246" s="66"/>
      <c r="L246" s="66"/>
      <c r="M246" s="66"/>
    </row>
    <row r="247" spans="1:13" ht="54" customHeight="1" x14ac:dyDescent="0.2">
      <c r="A247" s="21">
        <v>239</v>
      </c>
      <c r="B247" s="22">
        <v>701</v>
      </c>
      <c r="C247" s="23" t="s">
        <v>147</v>
      </c>
      <c r="D247" s="23"/>
      <c r="E247" s="20" t="s">
        <v>73</v>
      </c>
      <c r="F247" s="25">
        <f>SUM(F248:F251)</f>
        <v>33059.998999999996</v>
      </c>
      <c r="G247" s="25">
        <f>SUM(G248:G251)</f>
        <v>33059.999000000003</v>
      </c>
      <c r="H247" s="25">
        <f>SUM(H248:H251)</f>
        <v>5666.8889999999992</v>
      </c>
      <c r="I247" s="25">
        <f t="shared" si="19"/>
        <v>17.141225563860417</v>
      </c>
      <c r="J247" s="72"/>
      <c r="K247" s="66"/>
      <c r="L247" s="66"/>
      <c r="M247" s="66"/>
    </row>
    <row r="248" spans="1:13" ht="29.25" customHeight="1" x14ac:dyDescent="0.2">
      <c r="A248" s="21">
        <v>240</v>
      </c>
      <c r="B248" s="26">
        <v>701</v>
      </c>
      <c r="C248" s="27" t="s">
        <v>147</v>
      </c>
      <c r="D248" s="27" t="s">
        <v>38</v>
      </c>
      <c r="E248" s="28" t="s">
        <v>39</v>
      </c>
      <c r="F248" s="29">
        <f>13101.304</f>
        <v>13101.304</v>
      </c>
      <c r="G248" s="29">
        <f>13101.304-10689.02</f>
        <v>2412.2839999999997</v>
      </c>
      <c r="H248" s="29">
        <f>13101.304-10689.02</f>
        <v>2412.2839999999997</v>
      </c>
      <c r="I248" s="29">
        <f t="shared" si="19"/>
        <v>100</v>
      </c>
      <c r="J248" s="72"/>
      <c r="K248" s="66"/>
      <c r="L248" s="66"/>
      <c r="M248" s="66"/>
    </row>
    <row r="249" spans="1:13" ht="36" customHeight="1" x14ac:dyDescent="0.2">
      <c r="A249" s="21">
        <v>241</v>
      </c>
      <c r="B249" s="26">
        <v>701</v>
      </c>
      <c r="C249" s="27" t="s">
        <v>147</v>
      </c>
      <c r="D249" s="27" t="s">
        <v>58</v>
      </c>
      <c r="E249" s="28" t="s">
        <v>183</v>
      </c>
      <c r="F249" s="29">
        <f>17058.695</f>
        <v>17058.695</v>
      </c>
      <c r="G249" s="29">
        <f>17058.695-17058.695</f>
        <v>0</v>
      </c>
      <c r="H249" s="29">
        <f>17058.695-17058.695</f>
        <v>0</v>
      </c>
      <c r="I249" s="29">
        <v>0</v>
      </c>
      <c r="J249" s="72"/>
      <c r="K249" s="66"/>
      <c r="L249" s="66"/>
      <c r="M249" s="66"/>
    </row>
    <row r="250" spans="1:13" ht="24" customHeight="1" x14ac:dyDescent="0.2">
      <c r="A250" s="21">
        <v>242</v>
      </c>
      <c r="B250" s="26">
        <v>701</v>
      </c>
      <c r="C250" s="27" t="s">
        <v>147</v>
      </c>
      <c r="D250" s="27" t="s">
        <v>323</v>
      </c>
      <c r="E250" s="28" t="s">
        <v>324</v>
      </c>
      <c r="F250" s="29">
        <v>0</v>
      </c>
      <c r="G250" s="29">
        <v>30093.11</v>
      </c>
      <c r="H250" s="29">
        <v>2700</v>
      </c>
      <c r="I250" s="29">
        <f t="shared" ref="I250:I256" si="20">H250/G250*100</f>
        <v>8.9721534264820093</v>
      </c>
      <c r="J250" s="72"/>
      <c r="K250" s="66"/>
      <c r="L250" s="66"/>
      <c r="M250" s="66"/>
    </row>
    <row r="251" spans="1:13" ht="26.25" customHeight="1" x14ac:dyDescent="0.2">
      <c r="A251" s="21">
        <v>243</v>
      </c>
      <c r="B251" s="26">
        <v>701</v>
      </c>
      <c r="C251" s="27" t="s">
        <v>147</v>
      </c>
      <c r="D251" s="27" t="s">
        <v>179</v>
      </c>
      <c r="E251" s="28" t="s">
        <v>180</v>
      </c>
      <c r="F251" s="29">
        <f>2900</f>
        <v>2900</v>
      </c>
      <c r="G251" s="29">
        <f>2900-2345.395</f>
        <v>554.60500000000002</v>
      </c>
      <c r="H251" s="29">
        <f>2900-2345.395</f>
        <v>554.60500000000002</v>
      </c>
      <c r="I251" s="29">
        <f t="shared" si="20"/>
        <v>100</v>
      </c>
      <c r="J251" s="72"/>
      <c r="K251" s="66"/>
      <c r="L251" s="66"/>
      <c r="M251" s="66"/>
    </row>
    <row r="252" spans="1:13" ht="62.25" customHeight="1" x14ac:dyDescent="0.2">
      <c r="A252" s="21">
        <v>244</v>
      </c>
      <c r="B252" s="22">
        <v>701</v>
      </c>
      <c r="C252" s="23" t="s">
        <v>148</v>
      </c>
      <c r="D252" s="27"/>
      <c r="E252" s="20" t="s">
        <v>74</v>
      </c>
      <c r="F252" s="25">
        <f>SUM(F253+F256)</f>
        <v>21623</v>
      </c>
      <c r="G252" s="25">
        <f>SUM(G253+G256)</f>
        <v>21623</v>
      </c>
      <c r="H252" s="25">
        <f>SUM(H253+H256)</f>
        <v>5721.4999999999982</v>
      </c>
      <c r="I252" s="25">
        <f t="shared" si="20"/>
        <v>26.460250659020478</v>
      </c>
      <c r="J252" s="72"/>
      <c r="K252" s="66"/>
      <c r="L252" s="66"/>
      <c r="M252" s="66"/>
    </row>
    <row r="253" spans="1:13" ht="81" customHeight="1" x14ac:dyDescent="0.2">
      <c r="A253" s="21">
        <v>245</v>
      </c>
      <c r="B253" s="22">
        <v>701</v>
      </c>
      <c r="C253" s="23" t="s">
        <v>181</v>
      </c>
      <c r="D253" s="23"/>
      <c r="E253" s="20" t="s">
        <v>75</v>
      </c>
      <c r="F253" s="25">
        <f>SUM(F254:F255)</f>
        <v>21109</v>
      </c>
      <c r="G253" s="25">
        <f>SUM(G254:G255)</f>
        <v>21109</v>
      </c>
      <c r="H253" s="25">
        <f>SUM(H254:H255)</f>
        <v>5592.9999999999982</v>
      </c>
      <c r="I253" s="25">
        <f t="shared" si="20"/>
        <v>26.495807475484384</v>
      </c>
      <c r="J253" s="71"/>
      <c r="K253" s="66"/>
      <c r="L253" s="66"/>
      <c r="M253" s="66"/>
    </row>
    <row r="254" spans="1:13" ht="15.75" customHeight="1" x14ac:dyDescent="0.2">
      <c r="A254" s="21">
        <v>246</v>
      </c>
      <c r="B254" s="26">
        <v>701</v>
      </c>
      <c r="C254" s="27" t="s">
        <v>181</v>
      </c>
      <c r="D254" s="27" t="s">
        <v>38</v>
      </c>
      <c r="E254" s="28" t="s">
        <v>39</v>
      </c>
      <c r="F254" s="29">
        <f>21084+25</f>
        <v>21109</v>
      </c>
      <c r="G254" s="29">
        <f>21084+25-17978.241</f>
        <v>3130.7589999999982</v>
      </c>
      <c r="H254" s="29">
        <f>21084+25-17978.241</f>
        <v>3130.7589999999982</v>
      </c>
      <c r="I254" s="29">
        <f t="shared" si="20"/>
        <v>100</v>
      </c>
      <c r="J254" s="71"/>
      <c r="K254" s="66"/>
      <c r="L254" s="66"/>
      <c r="M254" s="66"/>
    </row>
    <row r="255" spans="1:13" ht="15.75" customHeight="1" x14ac:dyDescent="0.2">
      <c r="A255" s="21">
        <v>247</v>
      </c>
      <c r="B255" s="26">
        <v>701</v>
      </c>
      <c r="C255" s="27" t="s">
        <v>181</v>
      </c>
      <c r="D255" s="27" t="s">
        <v>323</v>
      </c>
      <c r="E255" s="28" t="s">
        <v>324</v>
      </c>
      <c r="F255" s="29">
        <v>0</v>
      </c>
      <c r="G255" s="29">
        <v>17978.241000000002</v>
      </c>
      <c r="H255" s="29">
        <v>2462.241</v>
      </c>
      <c r="I255" s="29">
        <f t="shared" si="20"/>
        <v>13.695672452049118</v>
      </c>
      <c r="J255" s="71"/>
      <c r="K255" s="66"/>
      <c r="L255" s="66"/>
      <c r="M255" s="66"/>
    </row>
    <row r="256" spans="1:13" ht="81" customHeight="1" x14ac:dyDescent="0.2">
      <c r="A256" s="21">
        <v>248</v>
      </c>
      <c r="B256" s="22">
        <v>701</v>
      </c>
      <c r="C256" s="23" t="s">
        <v>289</v>
      </c>
      <c r="D256" s="23"/>
      <c r="E256" s="20" t="s">
        <v>76</v>
      </c>
      <c r="F256" s="25">
        <f>SUM(F257:F258)</f>
        <v>514</v>
      </c>
      <c r="G256" s="25">
        <f>SUM(G257:G258)</f>
        <v>514</v>
      </c>
      <c r="H256" s="25">
        <f>SUM(H257:H258)</f>
        <v>128.5</v>
      </c>
      <c r="I256" s="25">
        <f t="shared" si="20"/>
        <v>25</v>
      </c>
      <c r="J256" s="71"/>
      <c r="K256" s="66"/>
      <c r="L256" s="66"/>
      <c r="M256" s="66"/>
    </row>
    <row r="257" spans="1:13" ht="32.25" customHeight="1" x14ac:dyDescent="0.2">
      <c r="A257" s="21">
        <v>249</v>
      </c>
      <c r="B257" s="26">
        <v>701</v>
      </c>
      <c r="C257" s="27" t="s">
        <v>289</v>
      </c>
      <c r="D257" s="27" t="s">
        <v>58</v>
      </c>
      <c r="E257" s="28" t="s">
        <v>183</v>
      </c>
      <c r="F257" s="29">
        <v>514</v>
      </c>
      <c r="G257" s="29">
        <f>514-514</f>
        <v>0</v>
      </c>
      <c r="H257" s="29">
        <f>514-514</f>
        <v>0</v>
      </c>
      <c r="I257" s="29">
        <f>514-514</f>
        <v>0</v>
      </c>
      <c r="J257" s="71"/>
      <c r="K257" s="66"/>
      <c r="L257" s="66"/>
      <c r="M257" s="66"/>
    </row>
    <row r="258" spans="1:13" ht="18.75" customHeight="1" x14ac:dyDescent="0.2">
      <c r="A258" s="21">
        <v>250</v>
      </c>
      <c r="B258" s="26">
        <v>701</v>
      </c>
      <c r="C258" s="27" t="s">
        <v>289</v>
      </c>
      <c r="D258" s="27" t="s">
        <v>323</v>
      </c>
      <c r="E258" s="28" t="s">
        <v>324</v>
      </c>
      <c r="F258" s="29">
        <v>0</v>
      </c>
      <c r="G258" s="29">
        <v>514</v>
      </c>
      <c r="H258" s="29">
        <v>128.5</v>
      </c>
      <c r="I258" s="29">
        <f t="shared" ref="I258:I266" si="21">H258/G258*100</f>
        <v>25</v>
      </c>
      <c r="J258" s="71"/>
      <c r="K258" s="66"/>
      <c r="L258" s="66"/>
      <c r="M258" s="66"/>
    </row>
    <row r="259" spans="1:13" ht="27" customHeight="1" x14ac:dyDescent="0.2">
      <c r="A259" s="21">
        <v>251</v>
      </c>
      <c r="B259" s="22">
        <v>702</v>
      </c>
      <c r="C259" s="23"/>
      <c r="D259" s="23"/>
      <c r="E259" s="20" t="s">
        <v>22</v>
      </c>
      <c r="F259" s="25">
        <f>SUM(F260+F271)</f>
        <v>102003.73000000001</v>
      </c>
      <c r="G259" s="25">
        <f>SUM(G260+G271)</f>
        <v>102003.73000000001</v>
      </c>
      <c r="H259" s="25">
        <f>SUM(H260+H271)</f>
        <v>25507</v>
      </c>
      <c r="I259" s="25">
        <f t="shared" si="21"/>
        <v>25.005948311890158</v>
      </c>
      <c r="J259" s="71"/>
      <c r="K259" s="66"/>
      <c r="L259" s="66"/>
      <c r="M259" s="66"/>
    </row>
    <row r="260" spans="1:13" ht="38.25" customHeight="1" x14ac:dyDescent="0.2">
      <c r="A260" s="21">
        <v>252</v>
      </c>
      <c r="B260" s="22">
        <v>702</v>
      </c>
      <c r="C260" s="23" t="s">
        <v>146</v>
      </c>
      <c r="D260" s="23"/>
      <c r="E260" s="20" t="s">
        <v>408</v>
      </c>
      <c r="F260" s="25">
        <f>SUM(F261+F264+F269)</f>
        <v>96003.73000000001</v>
      </c>
      <c r="G260" s="25">
        <f>SUM(G261+G264+G269)</f>
        <v>96003.73000000001</v>
      </c>
      <c r="H260" s="25">
        <f>SUM(H261+H264+H269)</f>
        <v>25507</v>
      </c>
      <c r="I260" s="25">
        <f t="shared" si="21"/>
        <v>26.568759359662376</v>
      </c>
      <c r="J260" s="71">
        <f>J262</f>
        <v>81276</v>
      </c>
      <c r="K260" s="66"/>
      <c r="L260" s="66"/>
      <c r="M260" s="66"/>
    </row>
    <row r="261" spans="1:13" ht="35.25" customHeight="1" x14ac:dyDescent="0.2">
      <c r="A261" s="21">
        <v>253</v>
      </c>
      <c r="B261" s="22">
        <v>702</v>
      </c>
      <c r="C261" s="23" t="s">
        <v>290</v>
      </c>
      <c r="D261" s="23"/>
      <c r="E261" s="20" t="s">
        <v>312</v>
      </c>
      <c r="F261" s="25">
        <f>F262</f>
        <v>41460.730000000003</v>
      </c>
      <c r="G261" s="25">
        <f>G262</f>
        <v>41460.730000000003</v>
      </c>
      <c r="H261" s="25">
        <f>H262</f>
        <v>12000</v>
      </c>
      <c r="I261" s="25">
        <f t="shared" si="21"/>
        <v>28.94305044797812</v>
      </c>
      <c r="J261" s="71"/>
      <c r="K261" s="66"/>
      <c r="L261" s="66"/>
      <c r="M261" s="66"/>
    </row>
    <row r="262" spans="1:13" ht="39.75" customHeight="1" x14ac:dyDescent="0.2">
      <c r="A262" s="21">
        <v>254</v>
      </c>
      <c r="B262" s="22">
        <v>702</v>
      </c>
      <c r="C262" s="23" t="s">
        <v>291</v>
      </c>
      <c r="D262" s="23"/>
      <c r="E262" s="20" t="s">
        <v>77</v>
      </c>
      <c r="F262" s="25">
        <f>SUM(F263:F263)</f>
        <v>41460.730000000003</v>
      </c>
      <c r="G262" s="25">
        <f>SUM(G263:G263)</f>
        <v>41460.730000000003</v>
      </c>
      <c r="H262" s="25">
        <f>SUM(H263:H263)</f>
        <v>12000</v>
      </c>
      <c r="I262" s="25">
        <f t="shared" si="21"/>
        <v>28.94305044797812</v>
      </c>
      <c r="J262" s="72">
        <v>81276</v>
      </c>
      <c r="K262" s="66"/>
      <c r="L262" s="66"/>
      <c r="M262" s="66"/>
    </row>
    <row r="263" spans="1:13" ht="21.75" customHeight="1" x14ac:dyDescent="0.2">
      <c r="A263" s="21">
        <v>255</v>
      </c>
      <c r="B263" s="26">
        <v>702</v>
      </c>
      <c r="C263" s="27" t="s">
        <v>291</v>
      </c>
      <c r="D263" s="27" t="s">
        <v>323</v>
      </c>
      <c r="E263" s="28" t="s">
        <v>324</v>
      </c>
      <c r="F263" s="29">
        <v>41460.730000000003</v>
      </c>
      <c r="G263" s="29">
        <v>41460.730000000003</v>
      </c>
      <c r="H263" s="29">
        <v>12000</v>
      </c>
      <c r="I263" s="29">
        <f t="shared" si="21"/>
        <v>28.94305044797812</v>
      </c>
      <c r="J263" s="72"/>
      <c r="K263" s="66"/>
      <c r="L263" s="66"/>
      <c r="M263" s="66"/>
    </row>
    <row r="264" spans="1:13" ht="87" customHeight="1" x14ac:dyDescent="0.2">
      <c r="A264" s="21">
        <v>256</v>
      </c>
      <c r="B264" s="22">
        <v>702</v>
      </c>
      <c r="C264" s="23" t="s">
        <v>292</v>
      </c>
      <c r="D264" s="27"/>
      <c r="E264" s="20" t="s">
        <v>286</v>
      </c>
      <c r="F264" s="25">
        <f>SUM(F265+F267)</f>
        <v>49215</v>
      </c>
      <c r="G264" s="25">
        <f>SUM(G265+G267)</f>
        <v>49215</v>
      </c>
      <c r="H264" s="25">
        <f>SUM(H265+H267)</f>
        <v>11909</v>
      </c>
      <c r="I264" s="25">
        <f t="shared" si="21"/>
        <v>24.197907142131463</v>
      </c>
      <c r="J264" s="72"/>
      <c r="K264" s="66"/>
      <c r="L264" s="66"/>
      <c r="M264" s="66"/>
    </row>
    <row r="265" spans="1:13" ht="78" customHeight="1" x14ac:dyDescent="0.2">
      <c r="A265" s="21">
        <v>257</v>
      </c>
      <c r="B265" s="22">
        <v>702</v>
      </c>
      <c r="C265" s="23" t="s">
        <v>293</v>
      </c>
      <c r="D265" s="23"/>
      <c r="E265" s="20" t="s">
        <v>78</v>
      </c>
      <c r="F265" s="25">
        <f>SUM(F266:F266)</f>
        <v>47183</v>
      </c>
      <c r="G265" s="25">
        <f>SUM(G266:G266)</f>
        <v>47183</v>
      </c>
      <c r="H265" s="25">
        <f>SUM(H266:H266)</f>
        <v>11401</v>
      </c>
      <c r="I265" s="25">
        <f t="shared" si="21"/>
        <v>24.163363923447005</v>
      </c>
      <c r="J265" s="72"/>
      <c r="K265" s="66"/>
      <c r="L265" s="66"/>
      <c r="M265" s="66"/>
    </row>
    <row r="266" spans="1:13" ht="15.75" customHeight="1" x14ac:dyDescent="0.2">
      <c r="A266" s="21">
        <v>258</v>
      </c>
      <c r="B266" s="26">
        <v>702</v>
      </c>
      <c r="C266" s="27" t="s">
        <v>293</v>
      </c>
      <c r="D266" s="27" t="s">
        <v>323</v>
      </c>
      <c r="E266" s="28" t="s">
        <v>324</v>
      </c>
      <c r="F266" s="29">
        <f>47733-550</f>
        <v>47183</v>
      </c>
      <c r="G266" s="29">
        <f>47733-550</f>
        <v>47183</v>
      </c>
      <c r="H266" s="29">
        <v>11401</v>
      </c>
      <c r="I266" s="29">
        <f t="shared" si="21"/>
        <v>24.163363923447005</v>
      </c>
      <c r="J266" s="72"/>
      <c r="K266" s="66"/>
      <c r="L266" s="66"/>
      <c r="M266" s="66"/>
    </row>
    <row r="267" spans="1:13" ht="115.5" customHeight="1" x14ac:dyDescent="0.2">
      <c r="A267" s="21">
        <v>259</v>
      </c>
      <c r="B267" s="22">
        <v>702</v>
      </c>
      <c r="C267" s="23" t="s">
        <v>294</v>
      </c>
      <c r="D267" s="23"/>
      <c r="E267" s="35" t="s">
        <v>211</v>
      </c>
      <c r="F267" s="25">
        <f>SUM(F268:F268)</f>
        <v>2032</v>
      </c>
      <c r="G267" s="25">
        <f>SUM(G268:G268)</f>
        <v>2032</v>
      </c>
      <c r="H267" s="25">
        <f>SUM(H268:H268)</f>
        <v>508</v>
      </c>
      <c r="I267" s="25">
        <f>SUM(I268:I268)</f>
        <v>25</v>
      </c>
      <c r="J267" s="71"/>
      <c r="K267" s="66"/>
      <c r="L267" s="66"/>
      <c r="M267" s="66"/>
    </row>
    <row r="268" spans="1:13" ht="23.25" customHeight="1" x14ac:dyDescent="0.2">
      <c r="A268" s="21">
        <v>260</v>
      </c>
      <c r="B268" s="26">
        <v>702</v>
      </c>
      <c r="C268" s="27" t="s">
        <v>294</v>
      </c>
      <c r="D268" s="27" t="s">
        <v>323</v>
      </c>
      <c r="E268" s="28" t="s">
        <v>324</v>
      </c>
      <c r="F268" s="29">
        <v>2032</v>
      </c>
      <c r="G268" s="29">
        <v>2032</v>
      </c>
      <c r="H268" s="29">
        <v>508</v>
      </c>
      <c r="I268" s="29">
        <f>H268/G268*100</f>
        <v>25</v>
      </c>
      <c r="J268" s="71"/>
      <c r="K268" s="66"/>
      <c r="L268" s="66"/>
      <c r="M268" s="66"/>
    </row>
    <row r="269" spans="1:13" ht="42.75" customHeight="1" x14ac:dyDescent="0.2">
      <c r="A269" s="21">
        <v>261</v>
      </c>
      <c r="B269" s="22">
        <v>702</v>
      </c>
      <c r="C269" s="23" t="s">
        <v>295</v>
      </c>
      <c r="D269" s="27"/>
      <c r="E269" s="20" t="s">
        <v>367</v>
      </c>
      <c r="F269" s="25">
        <f>SUM(F270:F270)</f>
        <v>5328</v>
      </c>
      <c r="G269" s="25">
        <f>SUM(G270:G270)</f>
        <v>5328</v>
      </c>
      <c r="H269" s="25">
        <f>SUM(H270:H270)</f>
        <v>1598</v>
      </c>
      <c r="I269" s="25">
        <f>SUM(I270:I270)</f>
        <v>29.992492492492495</v>
      </c>
      <c r="J269" s="71" t="e">
        <f>#REF!</f>
        <v>#REF!</v>
      </c>
      <c r="K269" s="66"/>
      <c r="L269" s="66"/>
      <c r="M269" s="66"/>
    </row>
    <row r="270" spans="1:13" ht="23.25" customHeight="1" x14ac:dyDescent="0.2">
      <c r="A270" s="21">
        <v>262</v>
      </c>
      <c r="B270" s="26">
        <v>702</v>
      </c>
      <c r="C270" s="27" t="s">
        <v>295</v>
      </c>
      <c r="D270" s="27" t="s">
        <v>323</v>
      </c>
      <c r="E270" s="28" t="s">
        <v>324</v>
      </c>
      <c r="F270" s="29">
        <v>5328</v>
      </c>
      <c r="G270" s="29">
        <v>5328</v>
      </c>
      <c r="H270" s="29">
        <v>1598</v>
      </c>
      <c r="I270" s="29">
        <f>H270/G270*100</f>
        <v>29.992492492492495</v>
      </c>
      <c r="J270" s="71"/>
      <c r="K270" s="66"/>
      <c r="L270" s="66"/>
      <c r="M270" s="66"/>
    </row>
    <row r="271" spans="1:13" ht="66.75" customHeight="1" x14ac:dyDescent="0.2">
      <c r="A271" s="21">
        <v>263</v>
      </c>
      <c r="B271" s="22">
        <v>702</v>
      </c>
      <c r="C271" s="23" t="s">
        <v>187</v>
      </c>
      <c r="D271" s="23"/>
      <c r="E271" s="20" t="s">
        <v>368</v>
      </c>
      <c r="F271" s="25">
        <f t="shared" ref="F271:I272" si="22">SUM(F272)</f>
        <v>6000</v>
      </c>
      <c r="G271" s="25">
        <f t="shared" si="22"/>
        <v>6000</v>
      </c>
      <c r="H271" s="25">
        <f t="shared" si="22"/>
        <v>0</v>
      </c>
      <c r="I271" s="25">
        <f t="shared" si="22"/>
        <v>0</v>
      </c>
      <c r="J271" s="60"/>
      <c r="K271" s="66"/>
      <c r="L271" s="66"/>
      <c r="M271" s="66"/>
    </row>
    <row r="272" spans="1:13" ht="63" customHeight="1" x14ac:dyDescent="0.2">
      <c r="A272" s="21">
        <v>264</v>
      </c>
      <c r="B272" s="22">
        <v>702</v>
      </c>
      <c r="C272" s="23" t="s">
        <v>397</v>
      </c>
      <c r="D272" s="23"/>
      <c r="E272" s="43" t="s">
        <v>398</v>
      </c>
      <c r="F272" s="25">
        <f t="shared" si="22"/>
        <v>6000</v>
      </c>
      <c r="G272" s="25">
        <f t="shared" si="22"/>
        <v>6000</v>
      </c>
      <c r="H272" s="25">
        <f t="shared" si="22"/>
        <v>0</v>
      </c>
      <c r="I272" s="25">
        <f t="shared" si="22"/>
        <v>0</v>
      </c>
      <c r="J272" s="60"/>
      <c r="K272" s="66"/>
      <c r="L272" s="66"/>
      <c r="M272" s="66"/>
    </row>
    <row r="273" spans="1:18" ht="37.5" customHeight="1" x14ac:dyDescent="0.2">
      <c r="A273" s="21">
        <v>265</v>
      </c>
      <c r="B273" s="26">
        <v>702</v>
      </c>
      <c r="C273" s="27" t="s">
        <v>397</v>
      </c>
      <c r="D273" s="27" t="s">
        <v>58</v>
      </c>
      <c r="E273" s="28" t="s">
        <v>183</v>
      </c>
      <c r="F273" s="29">
        <v>6000</v>
      </c>
      <c r="G273" s="29">
        <v>6000</v>
      </c>
      <c r="H273" s="29">
        <v>0</v>
      </c>
      <c r="I273" s="29">
        <v>0</v>
      </c>
      <c r="J273" s="60"/>
      <c r="K273" s="66"/>
      <c r="L273" s="66"/>
      <c r="M273" s="66"/>
    </row>
    <row r="274" spans="1:18" ht="24" customHeight="1" x14ac:dyDescent="0.2">
      <c r="A274" s="21">
        <v>266</v>
      </c>
      <c r="B274" s="22">
        <v>703</v>
      </c>
      <c r="C274" s="23"/>
      <c r="D274" s="23"/>
      <c r="E274" s="20" t="s">
        <v>198</v>
      </c>
      <c r="F274" s="25">
        <f t="shared" ref="F274:H275" si="23">SUM(F275)</f>
        <v>9932.2000000000007</v>
      </c>
      <c r="G274" s="25">
        <f t="shared" si="23"/>
        <v>9932.2000000000007</v>
      </c>
      <c r="H274" s="25">
        <f t="shared" si="23"/>
        <v>3100</v>
      </c>
      <c r="I274" s="25">
        <f>H274/G274*100</f>
        <v>31.21161474799138</v>
      </c>
      <c r="J274" s="71"/>
      <c r="K274" s="66"/>
      <c r="L274" s="66"/>
      <c r="M274" s="66"/>
    </row>
    <row r="275" spans="1:18" ht="40.5" customHeight="1" x14ac:dyDescent="0.2">
      <c r="A275" s="21">
        <v>267</v>
      </c>
      <c r="B275" s="22">
        <v>703</v>
      </c>
      <c r="C275" s="23" t="s">
        <v>146</v>
      </c>
      <c r="D275" s="23"/>
      <c r="E275" s="20" t="s">
        <v>408</v>
      </c>
      <c r="F275" s="25">
        <f t="shared" si="23"/>
        <v>9932.2000000000007</v>
      </c>
      <c r="G275" s="25">
        <f t="shared" si="23"/>
        <v>9932.2000000000007</v>
      </c>
      <c r="H275" s="25">
        <f t="shared" si="23"/>
        <v>3100</v>
      </c>
      <c r="I275" s="25">
        <f>H275/G275*100</f>
        <v>31.21161474799138</v>
      </c>
      <c r="J275" s="71"/>
      <c r="K275" s="66"/>
      <c r="L275" s="66"/>
      <c r="M275" s="66"/>
    </row>
    <row r="276" spans="1:18" ht="38.25" customHeight="1" x14ac:dyDescent="0.2">
      <c r="A276" s="21">
        <v>268</v>
      </c>
      <c r="B276" s="22">
        <v>703</v>
      </c>
      <c r="C276" s="23" t="s">
        <v>296</v>
      </c>
      <c r="D276" s="23"/>
      <c r="E276" s="20" t="s">
        <v>287</v>
      </c>
      <c r="F276" s="25">
        <f>F277</f>
        <v>9932.2000000000007</v>
      </c>
      <c r="G276" s="25">
        <f>G277</f>
        <v>9932.2000000000007</v>
      </c>
      <c r="H276" s="25">
        <f>H277</f>
        <v>3100</v>
      </c>
      <c r="I276" s="25">
        <f>I277</f>
        <v>31.21161474799138</v>
      </c>
      <c r="J276" s="71"/>
      <c r="K276" s="66"/>
      <c r="L276" s="66"/>
      <c r="M276" s="66"/>
    </row>
    <row r="277" spans="1:18" ht="40.5" customHeight="1" x14ac:dyDescent="0.2">
      <c r="A277" s="21">
        <v>269</v>
      </c>
      <c r="B277" s="22">
        <v>703</v>
      </c>
      <c r="C277" s="23" t="s">
        <v>297</v>
      </c>
      <c r="D277" s="23"/>
      <c r="E277" s="20" t="s">
        <v>79</v>
      </c>
      <c r="F277" s="25">
        <f>SUM(F278:F278)</f>
        <v>9932.2000000000007</v>
      </c>
      <c r="G277" s="25">
        <f>SUM(G278:G278)</f>
        <v>9932.2000000000007</v>
      </c>
      <c r="H277" s="25">
        <f>SUM(H278:H278)</f>
        <v>3100</v>
      </c>
      <c r="I277" s="25">
        <f>SUM(I278:I278)</f>
        <v>31.21161474799138</v>
      </c>
      <c r="J277" s="71"/>
      <c r="K277" s="66"/>
      <c r="L277" s="66"/>
      <c r="M277" s="66"/>
      <c r="N277" s="1">
        <v>702</v>
      </c>
      <c r="O277" s="2" t="s">
        <v>146</v>
      </c>
      <c r="P277" s="2"/>
      <c r="Q277" s="10" t="s">
        <v>145</v>
      </c>
      <c r="R277" s="13" t="e">
        <f>SUM(#REF!+#REF!+#REF!+R286+R304)</f>
        <v>#REF!</v>
      </c>
    </row>
    <row r="278" spans="1:18" ht="17.25" customHeight="1" x14ac:dyDescent="0.2">
      <c r="A278" s="21">
        <v>270</v>
      </c>
      <c r="B278" s="26">
        <v>703</v>
      </c>
      <c r="C278" s="27" t="s">
        <v>297</v>
      </c>
      <c r="D278" s="27" t="s">
        <v>323</v>
      </c>
      <c r="E278" s="28" t="s">
        <v>324</v>
      </c>
      <c r="F278" s="29">
        <v>9932.2000000000007</v>
      </c>
      <c r="G278" s="29">
        <v>9932.2000000000007</v>
      </c>
      <c r="H278" s="29">
        <v>3100</v>
      </c>
      <c r="I278" s="29">
        <f>H278/G278*100</f>
        <v>31.21161474799138</v>
      </c>
      <c r="J278" s="71"/>
      <c r="K278" s="66"/>
      <c r="L278" s="66"/>
      <c r="M278" s="66"/>
    </row>
    <row r="279" spans="1:18" ht="25.5" customHeight="1" x14ac:dyDescent="0.2">
      <c r="A279" s="21">
        <v>271</v>
      </c>
      <c r="B279" s="22">
        <v>707</v>
      </c>
      <c r="C279" s="23"/>
      <c r="D279" s="23"/>
      <c r="E279" s="20" t="s">
        <v>247</v>
      </c>
      <c r="F279" s="25">
        <f>SUM(F280+F284+F294)</f>
        <v>3526.1869999999999</v>
      </c>
      <c r="G279" s="25">
        <f>SUM(G280+G284+G294)</f>
        <v>3526.1869999999999</v>
      </c>
      <c r="H279" s="25">
        <f>SUM(H280+H284+H294)</f>
        <v>210</v>
      </c>
      <c r="I279" s="25">
        <f>H279/G279*100</f>
        <v>5.9554413875384373</v>
      </c>
      <c r="J279" s="71"/>
      <c r="K279" s="66"/>
      <c r="L279" s="66"/>
      <c r="M279" s="66"/>
    </row>
    <row r="280" spans="1:18" ht="44.25" customHeight="1" x14ac:dyDescent="0.2">
      <c r="A280" s="21">
        <v>272</v>
      </c>
      <c r="B280" s="22">
        <v>707</v>
      </c>
      <c r="C280" s="23" t="s">
        <v>129</v>
      </c>
      <c r="D280" s="23"/>
      <c r="E280" s="54" t="s">
        <v>391</v>
      </c>
      <c r="F280" s="25">
        <f t="shared" ref="F280:I282" si="24">SUM(F281)</f>
        <v>29.2</v>
      </c>
      <c r="G280" s="25">
        <f t="shared" si="24"/>
        <v>29.2</v>
      </c>
      <c r="H280" s="25">
        <f t="shared" si="24"/>
        <v>0</v>
      </c>
      <c r="I280" s="25">
        <f t="shared" si="24"/>
        <v>0</v>
      </c>
      <c r="J280" s="71"/>
      <c r="K280" s="66"/>
      <c r="L280" s="66"/>
      <c r="M280" s="66"/>
    </row>
    <row r="281" spans="1:18" ht="83.25" customHeight="1" x14ac:dyDescent="0.2">
      <c r="A281" s="21">
        <v>273</v>
      </c>
      <c r="B281" s="22">
        <v>707</v>
      </c>
      <c r="C281" s="23" t="s">
        <v>327</v>
      </c>
      <c r="D281" s="23"/>
      <c r="E281" s="20" t="s">
        <v>243</v>
      </c>
      <c r="F281" s="25">
        <f t="shared" si="24"/>
        <v>29.2</v>
      </c>
      <c r="G281" s="25">
        <f t="shared" si="24"/>
        <v>29.2</v>
      </c>
      <c r="H281" s="25">
        <f t="shared" si="24"/>
        <v>0</v>
      </c>
      <c r="I281" s="25">
        <f t="shared" si="24"/>
        <v>0</v>
      </c>
      <c r="J281" s="71"/>
      <c r="K281" s="66"/>
      <c r="L281" s="66"/>
      <c r="M281" s="66"/>
    </row>
    <row r="282" spans="1:18" ht="77.25" customHeight="1" x14ac:dyDescent="0.2">
      <c r="A282" s="21">
        <v>274</v>
      </c>
      <c r="B282" s="22">
        <v>707</v>
      </c>
      <c r="C282" s="23" t="s">
        <v>149</v>
      </c>
      <c r="D282" s="23"/>
      <c r="E282" s="43" t="s">
        <v>250</v>
      </c>
      <c r="F282" s="25">
        <f t="shared" si="24"/>
        <v>29.2</v>
      </c>
      <c r="G282" s="25">
        <f t="shared" si="24"/>
        <v>29.2</v>
      </c>
      <c r="H282" s="25">
        <f t="shared" si="24"/>
        <v>0</v>
      </c>
      <c r="I282" s="25">
        <f t="shared" si="24"/>
        <v>0</v>
      </c>
      <c r="J282" s="71"/>
      <c r="K282" s="66"/>
      <c r="L282" s="66"/>
      <c r="M282" s="66"/>
    </row>
    <row r="283" spans="1:18" ht="34.5" customHeight="1" x14ac:dyDescent="0.2">
      <c r="A283" s="21">
        <v>275</v>
      </c>
      <c r="B283" s="26">
        <v>707</v>
      </c>
      <c r="C283" s="27" t="s">
        <v>149</v>
      </c>
      <c r="D283" s="27" t="s">
        <v>58</v>
      </c>
      <c r="E283" s="28" t="s">
        <v>183</v>
      </c>
      <c r="F283" s="29">
        <v>29.2</v>
      </c>
      <c r="G283" s="29">
        <v>29.2</v>
      </c>
      <c r="H283" s="29">
        <v>0</v>
      </c>
      <c r="I283" s="29">
        <v>0</v>
      </c>
      <c r="J283" s="71"/>
      <c r="K283" s="66"/>
      <c r="L283" s="66"/>
      <c r="M283" s="66"/>
    </row>
    <row r="284" spans="1:18" ht="39.75" customHeight="1" x14ac:dyDescent="0.2">
      <c r="A284" s="21">
        <v>276</v>
      </c>
      <c r="B284" s="22">
        <v>707</v>
      </c>
      <c r="C284" s="23" t="s">
        <v>146</v>
      </c>
      <c r="D284" s="23"/>
      <c r="E284" s="20" t="s">
        <v>408</v>
      </c>
      <c r="F284" s="25">
        <f>SUM(F285)</f>
        <v>3481.9870000000001</v>
      </c>
      <c r="G284" s="25">
        <f>SUM(G285)</f>
        <v>3481.9870000000001</v>
      </c>
      <c r="H284" s="25">
        <f>SUM(H285)</f>
        <v>210</v>
      </c>
      <c r="I284" s="25">
        <f>H284/G284*100</f>
        <v>6.0310391738969731</v>
      </c>
      <c r="J284" s="71"/>
      <c r="K284" s="66"/>
      <c r="L284" s="66"/>
      <c r="M284" s="66"/>
    </row>
    <row r="285" spans="1:18" ht="34.5" customHeight="1" x14ac:dyDescent="0.2">
      <c r="A285" s="21">
        <v>277</v>
      </c>
      <c r="B285" s="22">
        <v>707</v>
      </c>
      <c r="C285" s="23" t="s">
        <v>298</v>
      </c>
      <c r="D285" s="23"/>
      <c r="E285" s="43" t="s">
        <v>236</v>
      </c>
      <c r="F285" s="25">
        <f>SUM(F286+F289+F291)</f>
        <v>3481.9870000000001</v>
      </c>
      <c r="G285" s="25">
        <f>SUM(G286+G289+G291)</f>
        <v>3481.9870000000001</v>
      </c>
      <c r="H285" s="25">
        <f>SUM(H286+H289+H291)</f>
        <v>210</v>
      </c>
      <c r="I285" s="25">
        <f>H285/G285*100</f>
        <v>6.0310391738969731</v>
      </c>
      <c r="J285" s="72"/>
      <c r="K285" s="66"/>
      <c r="L285" s="66"/>
      <c r="M285" s="66"/>
    </row>
    <row r="286" spans="1:18" ht="30" customHeight="1" x14ac:dyDescent="0.2">
      <c r="A286" s="21">
        <v>278</v>
      </c>
      <c r="B286" s="22">
        <v>707</v>
      </c>
      <c r="C286" s="23" t="s">
        <v>369</v>
      </c>
      <c r="D286" s="23"/>
      <c r="E286" s="20" t="s">
        <v>80</v>
      </c>
      <c r="F286" s="25">
        <f>SUM(F287:F288)</f>
        <v>1568.787</v>
      </c>
      <c r="G286" s="25">
        <f>SUM(G287:G288)</f>
        <v>1568.787</v>
      </c>
      <c r="H286" s="25">
        <f>SUM(H287:H288)</f>
        <v>0</v>
      </c>
      <c r="I286" s="25">
        <f>SUM(I287:I288)</f>
        <v>0</v>
      </c>
      <c r="J286" s="71">
        <f>J304</f>
        <v>21165</v>
      </c>
      <c r="K286" s="66"/>
      <c r="L286" s="66"/>
      <c r="M286" s="66"/>
    </row>
    <row r="287" spans="1:18" s="3" customFormat="1" ht="27.75" customHeight="1" x14ac:dyDescent="0.2">
      <c r="A287" s="21">
        <v>279</v>
      </c>
      <c r="B287" s="26">
        <v>707</v>
      </c>
      <c r="C287" s="27" t="s">
        <v>369</v>
      </c>
      <c r="D287" s="27" t="s">
        <v>58</v>
      </c>
      <c r="E287" s="28" t="s">
        <v>183</v>
      </c>
      <c r="F287" s="29">
        <v>649.97500000000002</v>
      </c>
      <c r="G287" s="29">
        <v>649.97500000000002</v>
      </c>
      <c r="H287" s="29">
        <v>0</v>
      </c>
      <c r="I287" s="29">
        <v>0</v>
      </c>
      <c r="J287" s="72"/>
      <c r="K287" s="66"/>
      <c r="L287" s="66"/>
      <c r="M287" s="66"/>
    </row>
    <row r="288" spans="1:18" s="3" customFormat="1" ht="22.5" customHeight="1" x14ac:dyDescent="0.2">
      <c r="A288" s="21">
        <v>280</v>
      </c>
      <c r="B288" s="26">
        <v>707</v>
      </c>
      <c r="C288" s="27" t="s">
        <v>369</v>
      </c>
      <c r="D288" s="27" t="s">
        <v>323</v>
      </c>
      <c r="E288" s="28" t="s">
        <v>324</v>
      </c>
      <c r="F288" s="29">
        <v>918.81200000000001</v>
      </c>
      <c r="G288" s="29">
        <v>918.81200000000001</v>
      </c>
      <c r="H288" s="29">
        <v>0</v>
      </c>
      <c r="I288" s="29">
        <v>0</v>
      </c>
      <c r="J288" s="72"/>
      <c r="K288" s="66"/>
      <c r="L288" s="66"/>
      <c r="M288" s="66"/>
    </row>
    <row r="289" spans="1:13" s="3" customFormat="1" ht="68.25" customHeight="1" x14ac:dyDescent="0.2">
      <c r="A289" s="21">
        <v>281</v>
      </c>
      <c r="B289" s="22">
        <v>707</v>
      </c>
      <c r="C289" s="23" t="s">
        <v>301</v>
      </c>
      <c r="D289" s="23"/>
      <c r="E289" s="35" t="s">
        <v>300</v>
      </c>
      <c r="F289" s="25">
        <f>SUM(F290:F290)</f>
        <v>210</v>
      </c>
      <c r="G289" s="25">
        <f>SUM(G290:G290)</f>
        <v>210</v>
      </c>
      <c r="H289" s="25">
        <f>SUM(H290:H290)</f>
        <v>210</v>
      </c>
      <c r="I289" s="25">
        <f>SUM(I290:I290)</f>
        <v>100</v>
      </c>
      <c r="J289" s="72"/>
      <c r="K289" s="66"/>
      <c r="L289" s="66"/>
      <c r="M289" s="66"/>
    </row>
    <row r="290" spans="1:13" s="3" customFormat="1" ht="18.75" customHeight="1" x14ac:dyDescent="0.2">
      <c r="A290" s="21">
        <v>282</v>
      </c>
      <c r="B290" s="26">
        <v>707</v>
      </c>
      <c r="C290" s="27" t="s">
        <v>301</v>
      </c>
      <c r="D290" s="27" t="s">
        <v>323</v>
      </c>
      <c r="E290" s="28" t="s">
        <v>324</v>
      </c>
      <c r="F290" s="29">
        <v>210</v>
      </c>
      <c r="G290" s="29">
        <v>210</v>
      </c>
      <c r="H290" s="29">
        <v>210</v>
      </c>
      <c r="I290" s="29">
        <f>H290/G290*100</f>
        <v>100</v>
      </c>
      <c r="J290" s="72"/>
      <c r="K290" s="66"/>
      <c r="L290" s="66"/>
      <c r="M290" s="66"/>
    </row>
    <row r="291" spans="1:13" s="3" customFormat="1" ht="36.75" customHeight="1" x14ac:dyDescent="0.2">
      <c r="A291" s="21">
        <v>283</v>
      </c>
      <c r="B291" s="22">
        <v>707</v>
      </c>
      <c r="C291" s="23" t="s">
        <v>299</v>
      </c>
      <c r="D291" s="23"/>
      <c r="E291" s="20" t="s">
        <v>288</v>
      </c>
      <c r="F291" s="25">
        <f>SUM(F292:F293)</f>
        <v>1703.2</v>
      </c>
      <c r="G291" s="25">
        <f>SUM(G292:G293)</f>
        <v>1703.2</v>
      </c>
      <c r="H291" s="25">
        <f>SUM(H292:H293)</f>
        <v>0</v>
      </c>
      <c r="I291" s="25">
        <f>SUM(I292:I293)</f>
        <v>0</v>
      </c>
      <c r="J291" s="72"/>
      <c r="K291" s="66"/>
      <c r="L291" s="66"/>
      <c r="M291" s="66"/>
    </row>
    <row r="292" spans="1:13" s="3" customFormat="1" ht="32.25" customHeight="1" x14ac:dyDescent="0.2">
      <c r="A292" s="21">
        <v>284</v>
      </c>
      <c r="B292" s="26">
        <v>707</v>
      </c>
      <c r="C292" s="27" t="s">
        <v>299</v>
      </c>
      <c r="D292" s="27" t="s">
        <v>58</v>
      </c>
      <c r="E292" s="28" t="s">
        <v>183</v>
      </c>
      <c r="F292" s="29">
        <v>971.36</v>
      </c>
      <c r="G292" s="29">
        <v>971.36</v>
      </c>
      <c r="H292" s="29">
        <v>0</v>
      </c>
      <c r="I292" s="29">
        <v>0</v>
      </c>
      <c r="J292" s="72"/>
      <c r="K292" s="66"/>
      <c r="L292" s="66"/>
      <c r="M292" s="66"/>
    </row>
    <row r="293" spans="1:13" s="3" customFormat="1" ht="20.25" customHeight="1" x14ac:dyDescent="0.2">
      <c r="A293" s="21">
        <v>285</v>
      </c>
      <c r="B293" s="26">
        <v>707</v>
      </c>
      <c r="C293" s="27" t="s">
        <v>299</v>
      </c>
      <c r="D293" s="27" t="s">
        <v>323</v>
      </c>
      <c r="E293" s="28" t="s">
        <v>324</v>
      </c>
      <c r="F293" s="29">
        <v>731.84</v>
      </c>
      <c r="G293" s="29">
        <v>731.84</v>
      </c>
      <c r="H293" s="29">
        <v>0</v>
      </c>
      <c r="I293" s="29">
        <v>0</v>
      </c>
      <c r="J293" s="72"/>
      <c r="K293" s="66"/>
      <c r="L293" s="66"/>
      <c r="M293" s="66"/>
    </row>
    <row r="294" spans="1:13" s="3" customFormat="1" ht="43.5" customHeight="1" x14ac:dyDescent="0.2">
      <c r="A294" s="21">
        <v>286</v>
      </c>
      <c r="B294" s="22">
        <v>707</v>
      </c>
      <c r="C294" s="23" t="s">
        <v>380</v>
      </c>
      <c r="D294" s="23"/>
      <c r="E294" s="20" t="s">
        <v>371</v>
      </c>
      <c r="F294" s="25">
        <f t="shared" ref="F294:I295" si="25">SUM(F295)</f>
        <v>15</v>
      </c>
      <c r="G294" s="25">
        <f t="shared" si="25"/>
        <v>15</v>
      </c>
      <c r="H294" s="25">
        <f t="shared" si="25"/>
        <v>0</v>
      </c>
      <c r="I294" s="25">
        <f t="shared" si="25"/>
        <v>0</v>
      </c>
      <c r="J294" s="72"/>
      <c r="K294" s="66"/>
      <c r="L294" s="66"/>
      <c r="M294" s="66"/>
    </row>
    <row r="295" spans="1:13" s="3" customFormat="1" ht="30.75" customHeight="1" x14ac:dyDescent="0.2">
      <c r="A295" s="21">
        <v>287</v>
      </c>
      <c r="B295" s="22">
        <v>707</v>
      </c>
      <c r="C295" s="23" t="s">
        <v>372</v>
      </c>
      <c r="D295" s="23"/>
      <c r="E295" s="20" t="s">
        <v>383</v>
      </c>
      <c r="F295" s="25">
        <f t="shared" si="25"/>
        <v>15</v>
      </c>
      <c r="G295" s="25">
        <f t="shared" si="25"/>
        <v>15</v>
      </c>
      <c r="H295" s="25">
        <f t="shared" si="25"/>
        <v>0</v>
      </c>
      <c r="I295" s="25">
        <f t="shared" si="25"/>
        <v>0</v>
      </c>
      <c r="J295" s="72"/>
      <c r="K295" s="66"/>
      <c r="L295" s="66"/>
      <c r="M295" s="66"/>
    </row>
    <row r="296" spans="1:13" s="3" customFormat="1" ht="27" customHeight="1" x14ac:dyDescent="0.2">
      <c r="A296" s="21">
        <v>288</v>
      </c>
      <c r="B296" s="26">
        <v>707</v>
      </c>
      <c r="C296" s="27" t="s">
        <v>372</v>
      </c>
      <c r="D296" s="27" t="s">
        <v>58</v>
      </c>
      <c r="E296" s="28" t="s">
        <v>183</v>
      </c>
      <c r="F296" s="29">
        <v>15</v>
      </c>
      <c r="G296" s="29">
        <v>15</v>
      </c>
      <c r="H296" s="29">
        <v>0</v>
      </c>
      <c r="I296" s="29">
        <v>0</v>
      </c>
      <c r="J296" s="72"/>
      <c r="K296" s="66"/>
      <c r="L296" s="66"/>
      <c r="M296" s="66"/>
    </row>
    <row r="297" spans="1:13" s="3" customFormat="1" ht="20.25" customHeight="1" x14ac:dyDescent="0.2">
      <c r="A297" s="21">
        <v>289</v>
      </c>
      <c r="B297" s="22">
        <v>709</v>
      </c>
      <c r="C297" s="23"/>
      <c r="D297" s="23"/>
      <c r="E297" s="20" t="s">
        <v>325</v>
      </c>
      <c r="F297" s="25">
        <f>SUM(F298)</f>
        <v>102.6</v>
      </c>
      <c r="G297" s="25">
        <f>SUM(G298)</f>
        <v>102.6</v>
      </c>
      <c r="H297" s="25">
        <f>SUM(H298)</f>
        <v>0</v>
      </c>
      <c r="I297" s="25">
        <f>SUM(I298)</f>
        <v>0</v>
      </c>
      <c r="J297" s="72"/>
      <c r="K297" s="66"/>
      <c r="L297" s="66"/>
      <c r="M297" s="66"/>
    </row>
    <row r="298" spans="1:13" s="3" customFormat="1" ht="39.75" customHeight="1" x14ac:dyDescent="0.2">
      <c r="A298" s="21">
        <v>290</v>
      </c>
      <c r="B298" s="22">
        <v>709</v>
      </c>
      <c r="C298" s="23" t="s">
        <v>146</v>
      </c>
      <c r="D298" s="23"/>
      <c r="E298" s="20" t="s">
        <v>408</v>
      </c>
      <c r="F298" s="25">
        <f>SUM(F299+F302)</f>
        <v>102.6</v>
      </c>
      <c r="G298" s="25">
        <f>SUM(G299+G302)</f>
        <v>102.6</v>
      </c>
      <c r="H298" s="25">
        <f>SUM(H299+H302)</f>
        <v>0</v>
      </c>
      <c r="I298" s="25">
        <f>SUM(I299+I302)</f>
        <v>0</v>
      </c>
      <c r="J298" s="72"/>
      <c r="K298" s="66"/>
      <c r="L298" s="66"/>
      <c r="M298" s="66"/>
    </row>
    <row r="299" spans="1:13" s="3" customFormat="1" ht="39" customHeight="1" x14ac:dyDescent="0.2">
      <c r="A299" s="21">
        <v>291</v>
      </c>
      <c r="B299" s="22">
        <v>709</v>
      </c>
      <c r="C299" s="23" t="s">
        <v>298</v>
      </c>
      <c r="D299" s="23"/>
      <c r="E299" s="43" t="s">
        <v>236</v>
      </c>
      <c r="F299" s="25">
        <f t="shared" ref="F299:I300" si="26">SUM(F300)</f>
        <v>12.6</v>
      </c>
      <c r="G299" s="25">
        <f t="shared" si="26"/>
        <v>12.6</v>
      </c>
      <c r="H299" s="25">
        <f t="shared" si="26"/>
        <v>0</v>
      </c>
      <c r="I299" s="25">
        <f t="shared" si="26"/>
        <v>0</v>
      </c>
      <c r="J299" s="72"/>
      <c r="K299" s="66"/>
      <c r="L299" s="66"/>
      <c r="M299" s="66"/>
    </row>
    <row r="300" spans="1:13" s="3" customFormat="1" ht="66" customHeight="1" x14ac:dyDescent="0.2">
      <c r="A300" s="21">
        <v>292</v>
      </c>
      <c r="B300" s="22">
        <v>709</v>
      </c>
      <c r="C300" s="23" t="s">
        <v>301</v>
      </c>
      <c r="D300" s="23"/>
      <c r="E300" s="35" t="s">
        <v>300</v>
      </c>
      <c r="F300" s="25">
        <f t="shared" si="26"/>
        <v>12.6</v>
      </c>
      <c r="G300" s="25">
        <f t="shared" si="26"/>
        <v>12.6</v>
      </c>
      <c r="H300" s="25">
        <f t="shared" si="26"/>
        <v>0</v>
      </c>
      <c r="I300" s="25">
        <f t="shared" si="26"/>
        <v>0</v>
      </c>
      <c r="J300" s="72"/>
      <c r="K300" s="66"/>
      <c r="L300" s="66"/>
      <c r="M300" s="66"/>
    </row>
    <row r="301" spans="1:13" s="3" customFormat="1" ht="27.75" customHeight="1" x14ac:dyDescent="0.2">
      <c r="A301" s="21">
        <v>293</v>
      </c>
      <c r="B301" s="26">
        <v>709</v>
      </c>
      <c r="C301" s="27" t="s">
        <v>301</v>
      </c>
      <c r="D301" s="27" t="s">
        <v>58</v>
      </c>
      <c r="E301" s="28" t="s">
        <v>183</v>
      </c>
      <c r="F301" s="29">
        <v>12.6</v>
      </c>
      <c r="G301" s="29">
        <v>12.6</v>
      </c>
      <c r="H301" s="29">
        <v>0</v>
      </c>
      <c r="I301" s="29">
        <v>0</v>
      </c>
      <c r="J301" s="72"/>
      <c r="K301" s="66"/>
      <c r="L301" s="66"/>
      <c r="M301" s="66"/>
    </row>
    <row r="302" spans="1:13" s="3" customFormat="1" ht="46.5" customHeight="1" x14ac:dyDescent="0.2">
      <c r="A302" s="21">
        <v>294</v>
      </c>
      <c r="B302" s="22">
        <v>709</v>
      </c>
      <c r="C302" s="23" t="s">
        <v>370</v>
      </c>
      <c r="D302" s="23"/>
      <c r="E302" s="20" t="s">
        <v>373</v>
      </c>
      <c r="F302" s="25">
        <f>SUM(F303)</f>
        <v>90</v>
      </c>
      <c r="G302" s="25">
        <f>SUM(G303)</f>
        <v>90</v>
      </c>
      <c r="H302" s="25">
        <f>SUM(H303)</f>
        <v>0</v>
      </c>
      <c r="I302" s="25">
        <f>SUM(I303)</f>
        <v>0</v>
      </c>
      <c r="J302" s="72"/>
      <c r="K302" s="66"/>
      <c r="L302" s="66"/>
      <c r="M302" s="66"/>
    </row>
    <row r="303" spans="1:13" s="3" customFormat="1" ht="27.75" customHeight="1" x14ac:dyDescent="0.2">
      <c r="A303" s="21">
        <v>295</v>
      </c>
      <c r="B303" s="26">
        <v>709</v>
      </c>
      <c r="C303" s="27" t="s">
        <v>370</v>
      </c>
      <c r="D303" s="27" t="s">
        <v>374</v>
      </c>
      <c r="E303" s="28" t="s">
        <v>375</v>
      </c>
      <c r="F303" s="29">
        <v>90</v>
      </c>
      <c r="G303" s="29">
        <v>90</v>
      </c>
      <c r="H303" s="29">
        <v>0</v>
      </c>
      <c r="I303" s="29">
        <v>0</v>
      </c>
      <c r="J303" s="72"/>
      <c r="K303" s="66"/>
      <c r="L303" s="66"/>
      <c r="M303" s="66"/>
    </row>
    <row r="304" spans="1:13" ht="21.75" customHeight="1" x14ac:dyDescent="0.2">
      <c r="A304" s="21">
        <v>296</v>
      </c>
      <c r="B304" s="22">
        <v>800</v>
      </c>
      <c r="C304" s="23"/>
      <c r="D304" s="23"/>
      <c r="E304" s="24" t="s">
        <v>35</v>
      </c>
      <c r="F304" s="25">
        <f>F305</f>
        <v>31094.55</v>
      </c>
      <c r="G304" s="25">
        <f>G305</f>
        <v>31094.55</v>
      </c>
      <c r="H304" s="25">
        <f>H305</f>
        <v>5641.8009999999995</v>
      </c>
      <c r="I304" s="25">
        <f t="shared" ref="I304:I316" si="27">H304/G304*100</f>
        <v>18.144018807154307</v>
      </c>
      <c r="J304" s="72">
        <v>21165</v>
      </c>
      <c r="K304" s="66"/>
      <c r="L304" s="66"/>
      <c r="M304" s="66"/>
    </row>
    <row r="305" spans="1:13" s="4" customFormat="1" ht="15.75" customHeight="1" x14ac:dyDescent="0.2">
      <c r="A305" s="21">
        <v>297</v>
      </c>
      <c r="B305" s="22">
        <v>801</v>
      </c>
      <c r="C305" s="23"/>
      <c r="D305" s="23"/>
      <c r="E305" s="20" t="s">
        <v>23</v>
      </c>
      <c r="F305" s="25">
        <f>SUM(F306)</f>
        <v>31094.55</v>
      </c>
      <c r="G305" s="25">
        <f>SUM(G306)</f>
        <v>31094.55</v>
      </c>
      <c r="H305" s="25">
        <f>SUM(H306)</f>
        <v>5641.8009999999995</v>
      </c>
      <c r="I305" s="25">
        <f t="shared" si="27"/>
        <v>18.144018807154307</v>
      </c>
      <c r="J305" s="71"/>
      <c r="K305" s="73"/>
      <c r="L305" s="73"/>
      <c r="M305" s="73"/>
    </row>
    <row r="306" spans="1:13" ht="41.25" customHeight="1" x14ac:dyDescent="0.2">
      <c r="A306" s="21">
        <v>298</v>
      </c>
      <c r="B306" s="22">
        <v>801</v>
      </c>
      <c r="C306" s="23" t="s">
        <v>150</v>
      </c>
      <c r="D306" s="27"/>
      <c r="E306" s="20" t="s">
        <v>251</v>
      </c>
      <c r="F306" s="25">
        <f>SUM(F307+F311+F314+F318+F320+F322)</f>
        <v>31094.55</v>
      </c>
      <c r="G306" s="25">
        <f>SUM(G307+G311+G314+G318+G320+G322)</f>
        <v>31094.55</v>
      </c>
      <c r="H306" s="25">
        <f>SUM(H307+H311+H314+H318+H320+H322)</f>
        <v>5641.8009999999995</v>
      </c>
      <c r="I306" s="25">
        <f t="shared" si="27"/>
        <v>18.144018807154307</v>
      </c>
      <c r="J306" s="71" t="e">
        <f>#REF!+J307+#REF!+#REF!+#REF!</f>
        <v>#REF!</v>
      </c>
      <c r="K306" s="66"/>
      <c r="L306" s="66"/>
      <c r="M306" s="66"/>
    </row>
    <row r="307" spans="1:13" ht="30.75" customHeight="1" x14ac:dyDescent="0.2">
      <c r="A307" s="21">
        <v>299</v>
      </c>
      <c r="B307" s="22">
        <v>801</v>
      </c>
      <c r="C307" s="23" t="s">
        <v>151</v>
      </c>
      <c r="D307" s="23"/>
      <c r="E307" s="20" t="s">
        <v>81</v>
      </c>
      <c r="F307" s="25">
        <f>SUM(F308:F310)</f>
        <v>16056.599999999999</v>
      </c>
      <c r="G307" s="25">
        <f>SUM(G308:G310)</f>
        <v>16056.599999999999</v>
      </c>
      <c r="H307" s="25">
        <f>SUM(H308:H310)</f>
        <v>2753.4290000000001</v>
      </c>
      <c r="I307" s="25">
        <f t="shared" si="27"/>
        <v>17.148269247536842</v>
      </c>
      <c r="J307" s="71" t="e">
        <f>#REF!+J311</f>
        <v>#REF!</v>
      </c>
      <c r="K307" s="66"/>
      <c r="L307" s="66"/>
      <c r="M307" s="66"/>
    </row>
    <row r="308" spans="1:13" ht="21" customHeight="1" x14ac:dyDescent="0.2">
      <c r="A308" s="21">
        <v>300</v>
      </c>
      <c r="B308" s="26">
        <v>801</v>
      </c>
      <c r="C308" s="27" t="s">
        <v>151</v>
      </c>
      <c r="D308" s="27" t="s">
        <v>38</v>
      </c>
      <c r="E308" s="28" t="s">
        <v>39</v>
      </c>
      <c r="F308" s="29">
        <v>11818.8</v>
      </c>
      <c r="G308" s="29">
        <v>11818.8</v>
      </c>
      <c r="H308" s="29">
        <v>1942.797</v>
      </c>
      <c r="I308" s="29">
        <f t="shared" si="27"/>
        <v>16.438191694588284</v>
      </c>
      <c r="J308" s="71"/>
      <c r="K308" s="66"/>
      <c r="L308" s="66"/>
      <c r="M308" s="66"/>
    </row>
    <row r="309" spans="1:13" ht="35.25" customHeight="1" x14ac:dyDescent="0.2">
      <c r="A309" s="21">
        <v>301</v>
      </c>
      <c r="B309" s="26">
        <v>801</v>
      </c>
      <c r="C309" s="27" t="s">
        <v>151</v>
      </c>
      <c r="D309" s="27" t="s">
        <v>58</v>
      </c>
      <c r="E309" s="28" t="s">
        <v>183</v>
      </c>
      <c r="F309" s="29">
        <v>3248.8</v>
      </c>
      <c r="G309" s="29">
        <v>3248.8</v>
      </c>
      <c r="H309" s="29">
        <v>798.54700000000003</v>
      </c>
      <c r="I309" s="29">
        <f t="shared" si="27"/>
        <v>24.579752524008864</v>
      </c>
      <c r="J309" s="71"/>
      <c r="K309" s="66"/>
      <c r="L309" s="66"/>
      <c r="M309" s="66"/>
    </row>
    <row r="310" spans="1:13" ht="18" customHeight="1" x14ac:dyDescent="0.2">
      <c r="A310" s="21">
        <v>302</v>
      </c>
      <c r="B310" s="26">
        <v>801</v>
      </c>
      <c r="C310" s="27" t="s">
        <v>151</v>
      </c>
      <c r="D310" s="27" t="s">
        <v>179</v>
      </c>
      <c r="E310" s="28" t="s">
        <v>180</v>
      </c>
      <c r="F310" s="29">
        <v>989</v>
      </c>
      <c r="G310" s="29">
        <v>989</v>
      </c>
      <c r="H310" s="29">
        <v>12.085000000000001</v>
      </c>
      <c r="I310" s="29">
        <f t="shared" si="27"/>
        <v>1.2219413549039433</v>
      </c>
      <c r="J310" s="71"/>
      <c r="K310" s="66"/>
      <c r="L310" s="66"/>
      <c r="M310" s="66"/>
    </row>
    <row r="311" spans="1:13" ht="45" customHeight="1" x14ac:dyDescent="0.2">
      <c r="A311" s="21">
        <v>303</v>
      </c>
      <c r="B311" s="52">
        <v>801</v>
      </c>
      <c r="C311" s="53" t="s">
        <v>152</v>
      </c>
      <c r="D311" s="53"/>
      <c r="E311" s="54" t="s">
        <v>82</v>
      </c>
      <c r="F311" s="55">
        <f>SUM(F312:F313)</f>
        <v>4410.82</v>
      </c>
      <c r="G311" s="55">
        <f>SUM(G312:G313)</f>
        <v>4410.82</v>
      </c>
      <c r="H311" s="55">
        <f>SUM(H312:H313)</f>
        <v>685.27</v>
      </c>
      <c r="I311" s="55">
        <f t="shared" si="27"/>
        <v>15.53611346643028</v>
      </c>
      <c r="J311" s="76" t="e">
        <f>#REF!</f>
        <v>#REF!</v>
      </c>
      <c r="K311" s="66"/>
      <c r="L311" s="66"/>
      <c r="M311" s="66"/>
    </row>
    <row r="312" spans="1:13" s="3" customFormat="1" ht="26.25" customHeight="1" x14ac:dyDescent="0.2">
      <c r="A312" s="21">
        <v>304</v>
      </c>
      <c r="B312" s="26">
        <v>801</v>
      </c>
      <c r="C312" s="27" t="s">
        <v>152</v>
      </c>
      <c r="D312" s="27" t="s">
        <v>38</v>
      </c>
      <c r="E312" s="28" t="s">
        <v>39</v>
      </c>
      <c r="F312" s="29">
        <f>3281.2+445.32</f>
        <v>3726.52</v>
      </c>
      <c r="G312" s="29">
        <f>3281.2+445.32</f>
        <v>3726.52</v>
      </c>
      <c r="H312" s="29">
        <v>603.65</v>
      </c>
      <c r="I312" s="29">
        <f t="shared" si="27"/>
        <v>16.198759164045811</v>
      </c>
      <c r="J312" s="80"/>
      <c r="K312" s="66"/>
      <c r="L312" s="66"/>
      <c r="M312" s="66"/>
    </row>
    <row r="313" spans="1:13" ht="26.25" customHeight="1" x14ac:dyDescent="0.2">
      <c r="A313" s="21">
        <v>305</v>
      </c>
      <c r="B313" s="26">
        <v>801</v>
      </c>
      <c r="C313" s="27" t="s">
        <v>152</v>
      </c>
      <c r="D313" s="27" t="s">
        <v>58</v>
      </c>
      <c r="E313" s="28" t="s">
        <v>183</v>
      </c>
      <c r="F313" s="29">
        <f>662.2+22.1</f>
        <v>684.30000000000007</v>
      </c>
      <c r="G313" s="29">
        <f>662.2+22.1</f>
        <v>684.30000000000007</v>
      </c>
      <c r="H313" s="29">
        <v>81.62</v>
      </c>
      <c r="I313" s="29">
        <f t="shared" si="27"/>
        <v>11.927517170831505</v>
      </c>
      <c r="J313" s="76"/>
      <c r="K313" s="66"/>
      <c r="L313" s="66"/>
      <c r="M313" s="66"/>
    </row>
    <row r="314" spans="1:13" s="3" customFormat="1" ht="41.25" customHeight="1" x14ac:dyDescent="0.2">
      <c r="A314" s="21">
        <v>306</v>
      </c>
      <c r="B314" s="22">
        <v>801</v>
      </c>
      <c r="C314" s="23" t="s">
        <v>153</v>
      </c>
      <c r="D314" s="27"/>
      <c r="E314" s="20" t="s">
        <v>83</v>
      </c>
      <c r="F314" s="25">
        <f>SUM(F315:F317)</f>
        <v>3715.6800000000003</v>
      </c>
      <c r="G314" s="25">
        <f>SUM(G315:G317)</f>
        <v>3715.6800000000003</v>
      </c>
      <c r="H314" s="25">
        <f>SUM(H315:H317)</f>
        <v>895.04</v>
      </c>
      <c r="I314" s="25">
        <f t="shared" si="27"/>
        <v>24.088188433880202</v>
      </c>
      <c r="J314" s="80"/>
      <c r="K314" s="66"/>
      <c r="L314" s="66"/>
      <c r="M314" s="66"/>
    </row>
    <row r="315" spans="1:13" s="4" customFormat="1" ht="20.25" customHeight="1" x14ac:dyDescent="0.2">
      <c r="A315" s="21">
        <v>307</v>
      </c>
      <c r="B315" s="26">
        <v>801</v>
      </c>
      <c r="C315" s="27" t="s">
        <v>153</v>
      </c>
      <c r="D315" s="27" t="s">
        <v>38</v>
      </c>
      <c r="E315" s="28" t="s">
        <v>62</v>
      </c>
      <c r="F315" s="29">
        <v>2533.4760000000001</v>
      </c>
      <c r="G315" s="29">
        <v>2533.4760000000001</v>
      </c>
      <c r="H315" s="29">
        <v>548.73</v>
      </c>
      <c r="I315" s="29">
        <f t="shared" si="27"/>
        <v>21.659174983303572</v>
      </c>
      <c r="J315" s="76"/>
      <c r="K315" s="73"/>
      <c r="L315" s="73"/>
      <c r="M315" s="73"/>
    </row>
    <row r="316" spans="1:13" s="3" customFormat="1" ht="33" customHeight="1" x14ac:dyDescent="0.2">
      <c r="A316" s="21">
        <v>308</v>
      </c>
      <c r="B316" s="26">
        <v>801</v>
      </c>
      <c r="C316" s="27" t="s">
        <v>153</v>
      </c>
      <c r="D316" s="27" t="s">
        <v>58</v>
      </c>
      <c r="E316" s="28" t="s">
        <v>183</v>
      </c>
      <c r="F316" s="29">
        <v>1180.204</v>
      </c>
      <c r="G316" s="29">
        <v>1180.204</v>
      </c>
      <c r="H316" s="29">
        <v>346.31</v>
      </c>
      <c r="I316" s="29">
        <f t="shared" si="27"/>
        <v>29.343232186977847</v>
      </c>
      <c r="J316" s="80"/>
      <c r="K316" s="66"/>
      <c r="L316" s="66"/>
      <c r="M316" s="66"/>
    </row>
    <row r="317" spans="1:13" s="3" customFormat="1" ht="16.5" customHeight="1" x14ac:dyDescent="0.2">
      <c r="A317" s="21">
        <v>309</v>
      </c>
      <c r="B317" s="26">
        <v>801</v>
      </c>
      <c r="C317" s="27" t="s">
        <v>153</v>
      </c>
      <c r="D317" s="27" t="s">
        <v>179</v>
      </c>
      <c r="E317" s="28" t="s">
        <v>337</v>
      </c>
      <c r="F317" s="29">
        <v>2</v>
      </c>
      <c r="G317" s="29">
        <v>2</v>
      </c>
      <c r="H317" s="29">
        <v>0</v>
      </c>
      <c r="I317" s="29">
        <v>0</v>
      </c>
      <c r="J317" s="80"/>
      <c r="K317" s="66"/>
      <c r="L317" s="66"/>
      <c r="M317" s="66"/>
    </row>
    <row r="318" spans="1:13" s="3" customFormat="1" ht="46.5" customHeight="1" x14ac:dyDescent="0.2">
      <c r="A318" s="21">
        <v>310</v>
      </c>
      <c r="B318" s="22">
        <v>801</v>
      </c>
      <c r="C318" s="23" t="s">
        <v>154</v>
      </c>
      <c r="D318" s="27"/>
      <c r="E318" s="20" t="s">
        <v>84</v>
      </c>
      <c r="F318" s="25">
        <f>F319</f>
        <v>316</v>
      </c>
      <c r="G318" s="25">
        <f>G319</f>
        <v>316</v>
      </c>
      <c r="H318" s="25">
        <f>H319</f>
        <v>45.56</v>
      </c>
      <c r="I318" s="25">
        <f>I319</f>
        <v>14.417721518987342</v>
      </c>
      <c r="J318" s="80"/>
      <c r="K318" s="66"/>
      <c r="L318" s="66"/>
      <c r="M318" s="66"/>
    </row>
    <row r="319" spans="1:13" ht="30.75" customHeight="1" x14ac:dyDescent="0.2">
      <c r="A319" s="21">
        <v>311</v>
      </c>
      <c r="B319" s="26">
        <v>801</v>
      </c>
      <c r="C319" s="27" t="s">
        <v>154</v>
      </c>
      <c r="D319" s="27" t="s">
        <v>58</v>
      </c>
      <c r="E319" s="28" t="s">
        <v>183</v>
      </c>
      <c r="F319" s="29">
        <v>316</v>
      </c>
      <c r="G319" s="29">
        <v>316</v>
      </c>
      <c r="H319" s="29">
        <v>45.56</v>
      </c>
      <c r="I319" s="29">
        <f>H319/G319*100</f>
        <v>14.417721518987342</v>
      </c>
      <c r="J319" s="71" t="e">
        <f>#REF!+J320+#REF!+#REF!</f>
        <v>#REF!</v>
      </c>
      <c r="K319" s="66"/>
      <c r="L319" s="66"/>
      <c r="M319" s="66"/>
    </row>
    <row r="320" spans="1:13" ht="24.75" customHeight="1" x14ac:dyDescent="0.2">
      <c r="A320" s="21">
        <v>312</v>
      </c>
      <c r="B320" s="22">
        <v>801</v>
      </c>
      <c r="C320" s="23" t="s">
        <v>155</v>
      </c>
      <c r="D320" s="27"/>
      <c r="E320" s="20" t="s">
        <v>85</v>
      </c>
      <c r="F320" s="25">
        <f>F321</f>
        <v>632.75</v>
      </c>
      <c r="G320" s="25">
        <f>G321</f>
        <v>632.75</v>
      </c>
      <c r="H320" s="25">
        <f>H321</f>
        <v>51.7</v>
      </c>
      <c r="I320" s="25">
        <f>I321</f>
        <v>8.1706835242986973</v>
      </c>
      <c r="J320" s="71" t="e">
        <f>J321</f>
        <v>#REF!</v>
      </c>
      <c r="K320" s="66"/>
      <c r="L320" s="66"/>
      <c r="M320" s="66"/>
    </row>
    <row r="321" spans="1:13" ht="32.25" customHeight="1" x14ac:dyDescent="0.2">
      <c r="A321" s="21">
        <v>313</v>
      </c>
      <c r="B321" s="26">
        <v>801</v>
      </c>
      <c r="C321" s="27" t="s">
        <v>155</v>
      </c>
      <c r="D321" s="27" t="s">
        <v>58</v>
      </c>
      <c r="E321" s="28" t="s">
        <v>183</v>
      </c>
      <c r="F321" s="29">
        <v>632.75</v>
      </c>
      <c r="G321" s="29">
        <v>632.75</v>
      </c>
      <c r="H321" s="29">
        <v>51.7</v>
      </c>
      <c r="I321" s="29">
        <f>H321/G321*100</f>
        <v>8.1706835242986973</v>
      </c>
      <c r="J321" s="71" t="e">
        <f>#REF!</f>
        <v>#REF!</v>
      </c>
      <c r="K321" s="66"/>
      <c r="L321" s="66"/>
      <c r="M321" s="66"/>
    </row>
    <row r="322" spans="1:13" ht="31.5" customHeight="1" x14ac:dyDescent="0.2">
      <c r="A322" s="21">
        <v>314</v>
      </c>
      <c r="B322" s="22">
        <v>801</v>
      </c>
      <c r="C322" s="23" t="s">
        <v>209</v>
      </c>
      <c r="D322" s="23"/>
      <c r="E322" s="20" t="s">
        <v>210</v>
      </c>
      <c r="F322" s="25">
        <f>SUM(F323)</f>
        <v>5962.7</v>
      </c>
      <c r="G322" s="25">
        <f>SUM(G323)</f>
        <v>5962.7</v>
      </c>
      <c r="H322" s="25">
        <f>SUM(H323)</f>
        <v>1210.8019999999999</v>
      </c>
      <c r="I322" s="25">
        <f>SUM(I323)</f>
        <v>20.306270649202538</v>
      </c>
      <c r="J322" s="71"/>
      <c r="K322" s="66"/>
      <c r="L322" s="66"/>
      <c r="M322" s="66"/>
    </row>
    <row r="323" spans="1:13" ht="24.75" customHeight="1" x14ac:dyDescent="0.2">
      <c r="A323" s="21">
        <v>315</v>
      </c>
      <c r="B323" s="26">
        <v>801</v>
      </c>
      <c r="C323" s="27" t="s">
        <v>209</v>
      </c>
      <c r="D323" s="27" t="s">
        <v>38</v>
      </c>
      <c r="E323" s="28" t="s">
        <v>62</v>
      </c>
      <c r="F323" s="29">
        <v>5962.7</v>
      </c>
      <c r="G323" s="29">
        <v>5962.7</v>
      </c>
      <c r="H323" s="29">
        <v>1210.8019999999999</v>
      </c>
      <c r="I323" s="29">
        <f>H323/G323*100</f>
        <v>20.306270649202538</v>
      </c>
      <c r="J323" s="71"/>
      <c r="K323" s="66"/>
      <c r="L323" s="66"/>
      <c r="M323" s="66"/>
    </row>
    <row r="324" spans="1:13" ht="16.5" customHeight="1" x14ac:dyDescent="0.2">
      <c r="A324" s="21">
        <v>316</v>
      </c>
      <c r="B324" s="22">
        <v>1000</v>
      </c>
      <c r="C324" s="23"/>
      <c r="D324" s="23"/>
      <c r="E324" s="24" t="s">
        <v>24</v>
      </c>
      <c r="F324" s="25">
        <f>SUM(F325+F329+F360)</f>
        <v>30641.303999999996</v>
      </c>
      <c r="G324" s="25">
        <f>SUM(G325+G329+G360)</f>
        <v>30645.903999999995</v>
      </c>
      <c r="H324" s="25">
        <f>SUM(H325+H329+H360)</f>
        <v>11755.385999999999</v>
      </c>
      <c r="I324" s="25">
        <f>H324/G324*100</f>
        <v>38.358750976965801</v>
      </c>
      <c r="J324" s="72"/>
      <c r="K324" s="66"/>
      <c r="L324" s="66"/>
      <c r="M324" s="66"/>
    </row>
    <row r="325" spans="1:13" ht="15.75" customHeight="1" x14ac:dyDescent="0.2">
      <c r="A325" s="21">
        <v>317</v>
      </c>
      <c r="B325" s="22">
        <v>1001</v>
      </c>
      <c r="C325" s="23"/>
      <c r="D325" s="23"/>
      <c r="E325" s="20" t="s">
        <v>29</v>
      </c>
      <c r="F325" s="25">
        <f>SUM(F326)</f>
        <v>2183.1999999999998</v>
      </c>
      <c r="G325" s="25">
        <f>SUM(G326)</f>
        <v>2183.1999999999998</v>
      </c>
      <c r="H325" s="25">
        <f>SUM(H326)</f>
        <v>418.62900000000002</v>
      </c>
      <c r="I325" s="25">
        <f>H325/G325*100</f>
        <v>19.175018321729574</v>
      </c>
      <c r="J325" s="71" t="e">
        <f>#REF!</f>
        <v>#REF!</v>
      </c>
      <c r="K325" s="66"/>
      <c r="L325" s="66"/>
      <c r="M325" s="66"/>
    </row>
    <row r="326" spans="1:13" ht="42" customHeight="1" x14ac:dyDescent="0.2">
      <c r="A326" s="21">
        <v>318</v>
      </c>
      <c r="B326" s="22">
        <v>1001</v>
      </c>
      <c r="C326" s="23" t="s">
        <v>111</v>
      </c>
      <c r="D326" s="23"/>
      <c r="E326" s="20" t="s">
        <v>376</v>
      </c>
      <c r="F326" s="25">
        <f t="shared" ref="F326:H327" si="28">F327</f>
        <v>2183.1999999999998</v>
      </c>
      <c r="G326" s="25">
        <f t="shared" si="28"/>
        <v>2183.1999999999998</v>
      </c>
      <c r="H326" s="25">
        <f t="shared" si="28"/>
        <v>418.62900000000002</v>
      </c>
      <c r="I326" s="25">
        <f>H326/G326*100</f>
        <v>19.175018321729574</v>
      </c>
      <c r="J326" s="71"/>
      <c r="K326" s="66"/>
      <c r="L326" s="66"/>
      <c r="M326" s="66"/>
    </row>
    <row r="327" spans="1:13" s="3" customFormat="1" ht="63.75" customHeight="1" x14ac:dyDescent="0.2">
      <c r="A327" s="21">
        <v>319</v>
      </c>
      <c r="B327" s="22">
        <v>1001</v>
      </c>
      <c r="C327" s="23" t="s">
        <v>156</v>
      </c>
      <c r="D327" s="23"/>
      <c r="E327" s="37" t="s">
        <v>86</v>
      </c>
      <c r="F327" s="25">
        <f t="shared" si="28"/>
        <v>2183.1999999999998</v>
      </c>
      <c r="G327" s="25">
        <f t="shared" si="28"/>
        <v>2183.1999999999998</v>
      </c>
      <c r="H327" s="25">
        <f t="shared" si="28"/>
        <v>418.62900000000002</v>
      </c>
      <c r="I327" s="25">
        <f>H327/G327*100</f>
        <v>19.175018321729574</v>
      </c>
      <c r="J327" s="72"/>
      <c r="K327" s="73"/>
      <c r="L327" s="66"/>
      <c r="M327" s="66"/>
    </row>
    <row r="328" spans="1:13" ht="29.25" customHeight="1" x14ac:dyDescent="0.2">
      <c r="A328" s="21">
        <v>320</v>
      </c>
      <c r="B328" s="26">
        <v>1001</v>
      </c>
      <c r="C328" s="27" t="s">
        <v>156</v>
      </c>
      <c r="D328" s="46" t="s">
        <v>42</v>
      </c>
      <c r="E328" s="28" t="s">
        <v>43</v>
      </c>
      <c r="F328" s="29">
        <v>2183.1999999999998</v>
      </c>
      <c r="G328" s="29">
        <v>2183.1999999999998</v>
      </c>
      <c r="H328" s="29">
        <v>418.62900000000002</v>
      </c>
      <c r="I328" s="29">
        <f t="shared" ref="I328:I339" si="29">H328/G328*100</f>
        <v>19.175018321729574</v>
      </c>
      <c r="J328" s="71" t="e">
        <f>J329+#REF!</f>
        <v>#REF!</v>
      </c>
      <c r="K328" s="66"/>
      <c r="L328" s="66"/>
      <c r="M328" s="66"/>
    </row>
    <row r="329" spans="1:13" s="3" customFormat="1" ht="18.75" customHeight="1" x14ac:dyDescent="0.2">
      <c r="A329" s="21">
        <v>321</v>
      </c>
      <c r="B329" s="22">
        <v>1003</v>
      </c>
      <c r="C329" s="23"/>
      <c r="D329" s="23"/>
      <c r="E329" s="20" t="s">
        <v>26</v>
      </c>
      <c r="F329" s="25">
        <f>SUM(F330+F342+F347+F350+F354+F357)</f>
        <v>26383.503999999997</v>
      </c>
      <c r="G329" s="25">
        <f>SUM(G330+G342+G347+G350+G354+G357)</f>
        <v>26388.103999999996</v>
      </c>
      <c r="H329" s="25">
        <f>SUM(H330+H342+H347+H350+H354+H357)</f>
        <v>10894.769999999999</v>
      </c>
      <c r="I329" s="25">
        <f t="shared" si="29"/>
        <v>41.286672206536707</v>
      </c>
      <c r="J329" s="72" t="e">
        <f>#REF!</f>
        <v>#REF!</v>
      </c>
      <c r="K329" s="66"/>
      <c r="L329" s="66"/>
      <c r="M329" s="66"/>
    </row>
    <row r="330" spans="1:13" s="4" customFormat="1" ht="39.75" customHeight="1" x14ac:dyDescent="0.2">
      <c r="A330" s="21">
        <v>322</v>
      </c>
      <c r="B330" s="22">
        <v>1003</v>
      </c>
      <c r="C330" s="23" t="s">
        <v>157</v>
      </c>
      <c r="D330" s="23"/>
      <c r="E330" s="54" t="s">
        <v>392</v>
      </c>
      <c r="F330" s="25">
        <f>SUM(F331+F334+F337+F340)</f>
        <v>24832.7</v>
      </c>
      <c r="G330" s="25">
        <f>SUM(G331+G334+G337+G340)</f>
        <v>24837.3</v>
      </c>
      <c r="H330" s="25">
        <f>SUM(H331+H334+H337+H340)</f>
        <v>10891.565999999999</v>
      </c>
      <c r="I330" s="25">
        <f t="shared" si="29"/>
        <v>43.851650541725547</v>
      </c>
      <c r="J330" s="71"/>
      <c r="K330" s="73"/>
      <c r="L330" s="73"/>
      <c r="M330" s="73"/>
    </row>
    <row r="331" spans="1:13" s="4" customFormat="1" ht="125.25" customHeight="1" x14ac:dyDescent="0.2">
      <c r="A331" s="21">
        <v>323</v>
      </c>
      <c r="B331" s="22">
        <v>1003</v>
      </c>
      <c r="C331" s="23" t="s">
        <v>320</v>
      </c>
      <c r="D331" s="27"/>
      <c r="E331" s="20" t="s">
        <v>88</v>
      </c>
      <c r="F331" s="25">
        <f>SUM(F332:F333)</f>
        <v>4442</v>
      </c>
      <c r="G331" s="25">
        <f>SUM(G332:G333)</f>
        <v>4442</v>
      </c>
      <c r="H331" s="25">
        <f>SUM(H332:H333)</f>
        <v>949.95500000000004</v>
      </c>
      <c r="I331" s="25">
        <f t="shared" si="29"/>
        <v>21.385749662314275</v>
      </c>
      <c r="J331" s="71"/>
      <c r="K331" s="73"/>
      <c r="L331" s="73"/>
      <c r="M331" s="73"/>
    </row>
    <row r="332" spans="1:13" s="4" customFormat="1" ht="30" customHeight="1" x14ac:dyDescent="0.2">
      <c r="A332" s="21">
        <v>324</v>
      </c>
      <c r="B332" s="26">
        <v>1003</v>
      </c>
      <c r="C332" s="27" t="s">
        <v>320</v>
      </c>
      <c r="D332" s="27" t="s">
        <v>58</v>
      </c>
      <c r="E332" s="28" t="s">
        <v>183</v>
      </c>
      <c r="F332" s="29">
        <v>52</v>
      </c>
      <c r="G332" s="29">
        <v>52</v>
      </c>
      <c r="H332" s="29">
        <v>8.8840000000000003</v>
      </c>
      <c r="I332" s="29">
        <f t="shared" si="29"/>
        <v>17.084615384615383</v>
      </c>
      <c r="J332" s="71"/>
      <c r="K332" s="73"/>
      <c r="L332" s="73"/>
      <c r="M332" s="73"/>
    </row>
    <row r="333" spans="1:13" s="4" customFormat="1" ht="23.25" customHeight="1" x14ac:dyDescent="0.2">
      <c r="A333" s="21">
        <v>325</v>
      </c>
      <c r="B333" s="26">
        <v>1003</v>
      </c>
      <c r="C333" s="27" t="s">
        <v>320</v>
      </c>
      <c r="D333" s="27" t="s">
        <v>40</v>
      </c>
      <c r="E333" s="28" t="s">
        <v>41</v>
      </c>
      <c r="F333" s="29">
        <v>4390</v>
      </c>
      <c r="G333" s="29">
        <v>4390</v>
      </c>
      <c r="H333" s="29">
        <v>941.07100000000003</v>
      </c>
      <c r="I333" s="29">
        <f t="shared" si="29"/>
        <v>21.436697038724375</v>
      </c>
      <c r="J333" s="71"/>
      <c r="K333" s="73"/>
      <c r="L333" s="73"/>
      <c r="M333" s="73"/>
    </row>
    <row r="334" spans="1:13" ht="129" customHeight="1" x14ac:dyDescent="0.2">
      <c r="A334" s="21">
        <v>326</v>
      </c>
      <c r="B334" s="22">
        <v>1003</v>
      </c>
      <c r="C334" s="23" t="s">
        <v>158</v>
      </c>
      <c r="D334" s="27"/>
      <c r="E334" s="20" t="s">
        <v>87</v>
      </c>
      <c r="F334" s="25">
        <f>SUM(F335:F336)</f>
        <v>2686.7</v>
      </c>
      <c r="G334" s="25">
        <f>SUM(G335:G336)</f>
        <v>2686.7</v>
      </c>
      <c r="H334" s="25">
        <f>SUM(H335:H336)</f>
        <v>784.53599999999994</v>
      </c>
      <c r="I334" s="25">
        <f t="shared" si="29"/>
        <v>29.20072951948487</v>
      </c>
      <c r="J334" s="72"/>
      <c r="K334" s="66"/>
      <c r="L334" s="66"/>
      <c r="M334" s="66"/>
    </row>
    <row r="335" spans="1:13" ht="28.5" customHeight="1" x14ac:dyDescent="0.2">
      <c r="A335" s="21">
        <v>327</v>
      </c>
      <c r="B335" s="26">
        <v>1003</v>
      </c>
      <c r="C335" s="27" t="s">
        <v>158</v>
      </c>
      <c r="D335" s="27" t="s">
        <v>58</v>
      </c>
      <c r="E335" s="28" t="s">
        <v>183</v>
      </c>
      <c r="F335" s="29">
        <v>39.700000000000003</v>
      </c>
      <c r="G335" s="29">
        <v>39.700000000000003</v>
      </c>
      <c r="H335" s="29">
        <v>7.5579999999999998</v>
      </c>
      <c r="I335" s="29">
        <v>19.100000000000001</v>
      </c>
      <c r="J335" s="71"/>
      <c r="K335" s="66"/>
      <c r="L335" s="66"/>
      <c r="M335" s="66"/>
    </row>
    <row r="336" spans="1:13" s="4" customFormat="1" ht="26.25" customHeight="1" x14ac:dyDescent="0.2">
      <c r="A336" s="21">
        <v>328</v>
      </c>
      <c r="B336" s="26">
        <v>1003</v>
      </c>
      <c r="C336" s="27" t="s">
        <v>158</v>
      </c>
      <c r="D336" s="27" t="s">
        <v>42</v>
      </c>
      <c r="E336" s="28" t="s">
        <v>338</v>
      </c>
      <c r="F336" s="29">
        <v>2647</v>
      </c>
      <c r="G336" s="29">
        <v>2647</v>
      </c>
      <c r="H336" s="29">
        <v>776.97799999999995</v>
      </c>
      <c r="I336" s="29">
        <f t="shared" si="29"/>
        <v>29.353154514544766</v>
      </c>
      <c r="J336" s="71"/>
      <c r="K336" s="73"/>
      <c r="L336" s="73"/>
      <c r="M336" s="73"/>
    </row>
    <row r="337" spans="1:13" s="4" customFormat="1" ht="131.25" customHeight="1" x14ac:dyDescent="0.2">
      <c r="A337" s="21">
        <v>329</v>
      </c>
      <c r="B337" s="22">
        <v>1003</v>
      </c>
      <c r="C337" s="23" t="s">
        <v>321</v>
      </c>
      <c r="D337" s="27"/>
      <c r="E337" s="20" t="s">
        <v>89</v>
      </c>
      <c r="F337" s="25">
        <f>SUM(F338:F339)</f>
        <v>17704</v>
      </c>
      <c r="G337" s="25">
        <f>SUM(G338:G339)</f>
        <v>17704</v>
      </c>
      <c r="H337" s="25">
        <f>SUM(H338:H339)</f>
        <v>9157.0749999999989</v>
      </c>
      <c r="I337" s="25">
        <f t="shared" si="29"/>
        <v>51.723198147311336</v>
      </c>
      <c r="J337" s="71"/>
      <c r="K337" s="73"/>
      <c r="L337" s="73"/>
      <c r="M337" s="73"/>
    </row>
    <row r="338" spans="1:13" s="4" customFormat="1" ht="28.5" customHeight="1" x14ac:dyDescent="0.2">
      <c r="A338" s="21">
        <v>330</v>
      </c>
      <c r="B338" s="26">
        <v>1003</v>
      </c>
      <c r="C338" s="27" t="s">
        <v>321</v>
      </c>
      <c r="D338" s="27" t="s">
        <v>58</v>
      </c>
      <c r="E338" s="28" t="s">
        <v>183</v>
      </c>
      <c r="F338" s="29">
        <v>204</v>
      </c>
      <c r="G338" s="29">
        <v>204</v>
      </c>
      <c r="H338" s="29">
        <v>78.632000000000005</v>
      </c>
      <c r="I338" s="29">
        <f t="shared" si="29"/>
        <v>38.545098039215688</v>
      </c>
      <c r="J338" s="71"/>
      <c r="K338" s="73"/>
      <c r="L338" s="73"/>
      <c r="M338" s="73"/>
    </row>
    <row r="339" spans="1:13" s="4" customFormat="1" ht="23.25" customHeight="1" x14ac:dyDescent="0.2">
      <c r="A339" s="21">
        <v>331</v>
      </c>
      <c r="B339" s="26">
        <v>1003</v>
      </c>
      <c r="C339" s="27" t="s">
        <v>321</v>
      </c>
      <c r="D339" s="27" t="s">
        <v>40</v>
      </c>
      <c r="E339" s="28" t="s">
        <v>41</v>
      </c>
      <c r="F339" s="29">
        <v>17500</v>
      </c>
      <c r="G339" s="29">
        <v>17500</v>
      </c>
      <c r="H339" s="29">
        <v>9078.4429999999993</v>
      </c>
      <c r="I339" s="29">
        <f t="shared" si="29"/>
        <v>51.876817142857135</v>
      </c>
      <c r="J339" s="71"/>
      <c r="K339" s="73"/>
      <c r="L339" s="73"/>
      <c r="M339" s="73"/>
    </row>
    <row r="340" spans="1:13" s="4" customFormat="1" ht="71.25" customHeight="1" x14ac:dyDescent="0.2">
      <c r="A340" s="21">
        <v>332</v>
      </c>
      <c r="B340" s="22">
        <v>1003</v>
      </c>
      <c r="C340" s="23" t="s">
        <v>406</v>
      </c>
      <c r="D340" s="23"/>
      <c r="E340" s="20" t="s">
        <v>407</v>
      </c>
      <c r="F340" s="25">
        <f>SUM(F341)</f>
        <v>0</v>
      </c>
      <c r="G340" s="25">
        <f>SUM(G341)</f>
        <v>4.5999999999999996</v>
      </c>
      <c r="H340" s="25">
        <f>SUM(H341)</f>
        <v>0</v>
      </c>
      <c r="I340" s="25">
        <f>SUM(I341)</f>
        <v>0</v>
      </c>
      <c r="J340" s="71"/>
      <c r="K340" s="73"/>
      <c r="L340" s="73"/>
      <c r="M340" s="73"/>
    </row>
    <row r="341" spans="1:13" s="4" customFormat="1" ht="32.25" customHeight="1" x14ac:dyDescent="0.2">
      <c r="A341" s="21">
        <v>333</v>
      </c>
      <c r="B341" s="26">
        <v>1003</v>
      </c>
      <c r="C341" s="27" t="s">
        <v>406</v>
      </c>
      <c r="D341" s="27" t="s">
        <v>42</v>
      </c>
      <c r="E341" s="28" t="s">
        <v>338</v>
      </c>
      <c r="F341" s="29">
        <v>0</v>
      </c>
      <c r="G341" s="29">
        <v>4.5999999999999996</v>
      </c>
      <c r="H341" s="29">
        <v>0</v>
      </c>
      <c r="I341" s="29">
        <v>0</v>
      </c>
      <c r="J341" s="71"/>
      <c r="K341" s="73"/>
      <c r="L341" s="73"/>
      <c r="M341" s="73"/>
    </row>
    <row r="342" spans="1:13" ht="40.5" customHeight="1" x14ac:dyDescent="0.2">
      <c r="A342" s="21">
        <v>334</v>
      </c>
      <c r="B342" s="22">
        <v>1003</v>
      </c>
      <c r="C342" s="23" t="s">
        <v>159</v>
      </c>
      <c r="D342" s="27"/>
      <c r="E342" s="20" t="s">
        <v>377</v>
      </c>
      <c r="F342" s="25">
        <f>SUM(F343+F345)</f>
        <v>18.304000000000002</v>
      </c>
      <c r="G342" s="25">
        <f>SUM(G343+G345)</f>
        <v>18.304000000000002</v>
      </c>
      <c r="H342" s="25">
        <f>SUM(H343+H345)</f>
        <v>2.0760000000000001</v>
      </c>
      <c r="I342" s="25">
        <v>11.5</v>
      </c>
      <c r="J342" s="72"/>
      <c r="K342" s="66"/>
      <c r="L342" s="66"/>
      <c r="M342" s="66"/>
    </row>
    <row r="343" spans="1:13" ht="42.75" customHeight="1" x14ac:dyDescent="0.2">
      <c r="A343" s="21">
        <v>335</v>
      </c>
      <c r="B343" s="22">
        <v>1003</v>
      </c>
      <c r="C343" s="32" t="s">
        <v>336</v>
      </c>
      <c r="D343" s="27"/>
      <c r="E343" s="43" t="s">
        <v>302</v>
      </c>
      <c r="F343" s="25">
        <f>SUM(F344)</f>
        <v>8.3040000000000003</v>
      </c>
      <c r="G343" s="25">
        <f>SUM(G344)</f>
        <v>8.3040000000000003</v>
      </c>
      <c r="H343" s="25">
        <f>SUM(H344)</f>
        <v>2.0760000000000001</v>
      </c>
      <c r="I343" s="25">
        <v>25.3</v>
      </c>
      <c r="J343" s="72"/>
      <c r="K343" s="66"/>
      <c r="L343" s="66"/>
      <c r="M343" s="66"/>
    </row>
    <row r="344" spans="1:13" ht="19.5" customHeight="1" x14ac:dyDescent="0.2">
      <c r="A344" s="21">
        <v>336</v>
      </c>
      <c r="B344" s="26">
        <v>1003</v>
      </c>
      <c r="C344" s="46" t="s">
        <v>336</v>
      </c>
      <c r="D344" s="46" t="s">
        <v>40</v>
      </c>
      <c r="E344" s="28" t="s">
        <v>41</v>
      </c>
      <c r="F344" s="29">
        <v>8.3040000000000003</v>
      </c>
      <c r="G344" s="29">
        <v>8.3040000000000003</v>
      </c>
      <c r="H344" s="29">
        <v>2.0760000000000001</v>
      </c>
      <c r="I344" s="29">
        <v>25.3</v>
      </c>
      <c r="J344" s="72"/>
      <c r="K344" s="66"/>
      <c r="L344" s="66"/>
      <c r="M344" s="66"/>
    </row>
    <row r="345" spans="1:13" ht="19.5" customHeight="1" x14ac:dyDescent="0.2">
      <c r="A345" s="21">
        <v>337</v>
      </c>
      <c r="B345" s="22">
        <v>1003</v>
      </c>
      <c r="C345" s="32" t="s">
        <v>384</v>
      </c>
      <c r="D345" s="32"/>
      <c r="E345" s="20" t="s">
        <v>335</v>
      </c>
      <c r="F345" s="25">
        <f>SUM(F346)</f>
        <v>10</v>
      </c>
      <c r="G345" s="25">
        <f>SUM(G346)</f>
        <v>10</v>
      </c>
      <c r="H345" s="25">
        <f>SUM(H346)</f>
        <v>0</v>
      </c>
      <c r="I345" s="25">
        <f>SUM(I346)</f>
        <v>0</v>
      </c>
      <c r="J345" s="72"/>
      <c r="K345" s="66"/>
      <c r="L345" s="66"/>
      <c r="M345" s="66"/>
    </row>
    <row r="346" spans="1:13" ht="28.5" customHeight="1" x14ac:dyDescent="0.2">
      <c r="A346" s="21">
        <v>338</v>
      </c>
      <c r="B346" s="26">
        <v>1003</v>
      </c>
      <c r="C346" s="46" t="s">
        <v>384</v>
      </c>
      <c r="D346" s="46" t="s">
        <v>58</v>
      </c>
      <c r="E346" s="28" t="s">
        <v>183</v>
      </c>
      <c r="F346" s="29">
        <v>10</v>
      </c>
      <c r="G346" s="29">
        <v>10</v>
      </c>
      <c r="H346" s="29">
        <v>0</v>
      </c>
      <c r="I346" s="29">
        <v>0</v>
      </c>
      <c r="J346" s="72"/>
      <c r="K346" s="66"/>
      <c r="L346" s="66"/>
      <c r="M346" s="66"/>
    </row>
    <row r="347" spans="1:13" ht="42" customHeight="1" x14ac:dyDescent="0.2">
      <c r="A347" s="21">
        <v>339</v>
      </c>
      <c r="B347" s="22">
        <v>1003</v>
      </c>
      <c r="C347" s="32" t="s">
        <v>160</v>
      </c>
      <c r="D347" s="27"/>
      <c r="E347" s="20" t="s">
        <v>364</v>
      </c>
      <c r="F347" s="25">
        <f>SUM(F348)</f>
        <v>293.60000000000002</v>
      </c>
      <c r="G347" s="25">
        <f>SUM(G348)</f>
        <v>293.60000000000002</v>
      </c>
      <c r="H347" s="25">
        <f>SUM(H348)</f>
        <v>0</v>
      </c>
      <c r="I347" s="25">
        <f>SUM(I348)</f>
        <v>0</v>
      </c>
      <c r="J347" s="72"/>
      <c r="K347" s="66"/>
      <c r="L347" s="66"/>
      <c r="M347" s="66"/>
    </row>
    <row r="348" spans="1:13" ht="32.25" customHeight="1" x14ac:dyDescent="0.2">
      <c r="A348" s="21">
        <v>340</v>
      </c>
      <c r="B348" s="22">
        <v>1003</v>
      </c>
      <c r="C348" s="32" t="s">
        <v>283</v>
      </c>
      <c r="D348" s="27"/>
      <c r="E348" s="20" t="s">
        <v>378</v>
      </c>
      <c r="F348" s="25">
        <f>F349</f>
        <v>293.60000000000002</v>
      </c>
      <c r="G348" s="25">
        <f>G349</f>
        <v>293.60000000000002</v>
      </c>
      <c r="H348" s="25">
        <f>H349</f>
        <v>0</v>
      </c>
      <c r="I348" s="25">
        <f>I349</f>
        <v>0</v>
      </c>
      <c r="J348" s="72"/>
      <c r="K348" s="66"/>
      <c r="L348" s="66"/>
      <c r="M348" s="66"/>
    </row>
    <row r="349" spans="1:13" ht="27.75" customHeight="1" x14ac:dyDescent="0.2">
      <c r="A349" s="21">
        <v>341</v>
      </c>
      <c r="B349" s="26">
        <v>1003</v>
      </c>
      <c r="C349" s="46" t="s">
        <v>283</v>
      </c>
      <c r="D349" s="27" t="s">
        <v>42</v>
      </c>
      <c r="E349" s="28" t="s">
        <v>43</v>
      </c>
      <c r="F349" s="29">
        <v>293.60000000000002</v>
      </c>
      <c r="G349" s="29">
        <v>293.60000000000002</v>
      </c>
      <c r="H349" s="29">
        <v>0</v>
      </c>
      <c r="I349" s="29">
        <v>0</v>
      </c>
      <c r="J349" s="72"/>
      <c r="K349" s="66"/>
      <c r="L349" s="66"/>
      <c r="M349" s="66"/>
    </row>
    <row r="350" spans="1:13" ht="40.5" customHeight="1" x14ac:dyDescent="0.2">
      <c r="A350" s="21">
        <v>342</v>
      </c>
      <c r="B350" s="22">
        <v>1003</v>
      </c>
      <c r="C350" s="32" t="s">
        <v>240</v>
      </c>
      <c r="D350" s="23"/>
      <c r="E350" s="20" t="s">
        <v>237</v>
      </c>
      <c r="F350" s="25">
        <f t="shared" ref="F350:I352" si="30">SUM(F351)</f>
        <v>1208.3</v>
      </c>
      <c r="G350" s="25">
        <f t="shared" si="30"/>
        <v>1208.3</v>
      </c>
      <c r="H350" s="25">
        <f t="shared" si="30"/>
        <v>0</v>
      </c>
      <c r="I350" s="25">
        <f t="shared" si="30"/>
        <v>0</v>
      </c>
      <c r="J350" s="72"/>
      <c r="K350" s="66"/>
      <c r="L350" s="66"/>
      <c r="M350" s="66"/>
    </row>
    <row r="351" spans="1:13" ht="63.75" customHeight="1" x14ac:dyDescent="0.2">
      <c r="A351" s="21">
        <v>343</v>
      </c>
      <c r="B351" s="22">
        <v>1003</v>
      </c>
      <c r="C351" s="32" t="s">
        <v>326</v>
      </c>
      <c r="D351" s="23"/>
      <c r="E351" s="20" t="s">
        <v>238</v>
      </c>
      <c r="F351" s="25">
        <f t="shared" si="30"/>
        <v>1208.3</v>
      </c>
      <c r="G351" s="25">
        <f t="shared" si="30"/>
        <v>1208.3</v>
      </c>
      <c r="H351" s="25">
        <f t="shared" si="30"/>
        <v>0</v>
      </c>
      <c r="I351" s="25">
        <f t="shared" si="30"/>
        <v>0</v>
      </c>
      <c r="J351" s="72"/>
      <c r="K351" s="66"/>
      <c r="L351" s="66"/>
      <c r="M351" s="66"/>
    </row>
    <row r="352" spans="1:13" ht="30" customHeight="1" x14ac:dyDescent="0.2">
      <c r="A352" s="21">
        <v>344</v>
      </c>
      <c r="B352" s="22">
        <v>1003</v>
      </c>
      <c r="C352" s="32" t="s">
        <v>305</v>
      </c>
      <c r="D352" s="23"/>
      <c r="E352" s="20" t="s">
        <v>239</v>
      </c>
      <c r="F352" s="25">
        <f t="shared" si="30"/>
        <v>1208.3</v>
      </c>
      <c r="G352" s="25">
        <f t="shared" si="30"/>
        <v>1208.3</v>
      </c>
      <c r="H352" s="25">
        <f t="shared" si="30"/>
        <v>0</v>
      </c>
      <c r="I352" s="25">
        <f t="shared" si="30"/>
        <v>0</v>
      </c>
      <c r="J352" s="72"/>
      <c r="K352" s="66"/>
      <c r="L352" s="66"/>
      <c r="M352" s="66"/>
    </row>
    <row r="353" spans="1:13" ht="29.25" customHeight="1" x14ac:dyDescent="0.2">
      <c r="A353" s="21">
        <v>345</v>
      </c>
      <c r="B353" s="26">
        <v>1003</v>
      </c>
      <c r="C353" s="46" t="s">
        <v>305</v>
      </c>
      <c r="D353" s="27" t="s">
        <v>42</v>
      </c>
      <c r="E353" s="28" t="s">
        <v>43</v>
      </c>
      <c r="F353" s="29">
        <v>1208.3</v>
      </c>
      <c r="G353" s="29">
        <v>1208.3</v>
      </c>
      <c r="H353" s="29">
        <v>0</v>
      </c>
      <c r="I353" s="29">
        <v>0</v>
      </c>
      <c r="J353" s="72"/>
      <c r="K353" s="66"/>
      <c r="L353" s="66"/>
      <c r="M353" s="66"/>
    </row>
    <row r="354" spans="1:13" ht="35.25" customHeight="1" x14ac:dyDescent="0.2">
      <c r="A354" s="21">
        <v>346</v>
      </c>
      <c r="B354" s="22">
        <v>1003</v>
      </c>
      <c r="C354" s="32" t="s">
        <v>248</v>
      </c>
      <c r="D354" s="23"/>
      <c r="E354" s="43" t="s">
        <v>386</v>
      </c>
      <c r="F354" s="25">
        <f t="shared" ref="F354:I355" si="31">SUM(F355)</f>
        <v>15.6</v>
      </c>
      <c r="G354" s="25">
        <f t="shared" si="31"/>
        <v>15.6</v>
      </c>
      <c r="H354" s="25">
        <f t="shared" si="31"/>
        <v>0</v>
      </c>
      <c r="I354" s="25">
        <f t="shared" si="31"/>
        <v>0</v>
      </c>
      <c r="J354" s="72"/>
      <c r="K354" s="66"/>
      <c r="L354" s="66"/>
      <c r="M354" s="66"/>
    </row>
    <row r="355" spans="1:13" ht="48.75" customHeight="1" x14ac:dyDescent="0.2">
      <c r="A355" s="21">
        <v>347</v>
      </c>
      <c r="B355" s="22">
        <v>1003</v>
      </c>
      <c r="C355" s="32" t="s">
        <v>306</v>
      </c>
      <c r="D355" s="23"/>
      <c r="E355" s="20" t="s">
        <v>307</v>
      </c>
      <c r="F355" s="25">
        <f t="shared" si="31"/>
        <v>15.6</v>
      </c>
      <c r="G355" s="25">
        <f t="shared" si="31"/>
        <v>15.6</v>
      </c>
      <c r="H355" s="25">
        <f t="shared" si="31"/>
        <v>0</v>
      </c>
      <c r="I355" s="25">
        <f t="shared" si="31"/>
        <v>0</v>
      </c>
      <c r="J355" s="72"/>
      <c r="K355" s="66"/>
      <c r="L355" s="66"/>
      <c r="M355" s="66"/>
    </row>
    <row r="356" spans="1:13" ht="29.25" customHeight="1" x14ac:dyDescent="0.2">
      <c r="A356" s="21">
        <v>348</v>
      </c>
      <c r="B356" s="26">
        <v>1003</v>
      </c>
      <c r="C356" s="46" t="s">
        <v>306</v>
      </c>
      <c r="D356" s="27" t="s">
        <v>58</v>
      </c>
      <c r="E356" s="28" t="s">
        <v>183</v>
      </c>
      <c r="F356" s="29">
        <v>15.6</v>
      </c>
      <c r="G356" s="29">
        <v>15.6</v>
      </c>
      <c r="H356" s="29">
        <v>0</v>
      </c>
      <c r="I356" s="29">
        <v>0</v>
      </c>
      <c r="J356" s="72"/>
      <c r="K356" s="66"/>
      <c r="L356" s="66"/>
      <c r="M356" s="66"/>
    </row>
    <row r="357" spans="1:13" ht="22.5" customHeight="1" x14ac:dyDescent="0.2">
      <c r="A357" s="21">
        <v>349</v>
      </c>
      <c r="B357" s="22">
        <v>1003</v>
      </c>
      <c r="C357" s="32" t="s">
        <v>106</v>
      </c>
      <c r="D357" s="23"/>
      <c r="E357" s="20" t="s">
        <v>55</v>
      </c>
      <c r="F357" s="25">
        <f t="shared" ref="F357:H358" si="32">SUM(F358)</f>
        <v>15</v>
      </c>
      <c r="G357" s="25">
        <f t="shared" si="32"/>
        <v>15</v>
      </c>
      <c r="H357" s="25">
        <f t="shared" si="32"/>
        <v>1.1279999999999999</v>
      </c>
      <c r="I357" s="25">
        <v>7.3</v>
      </c>
      <c r="J357" s="72"/>
      <c r="K357" s="66"/>
      <c r="L357" s="66"/>
      <c r="M357" s="66"/>
    </row>
    <row r="358" spans="1:13" ht="79.5" customHeight="1" x14ac:dyDescent="0.2">
      <c r="A358" s="21">
        <v>350</v>
      </c>
      <c r="B358" s="22">
        <v>1003</v>
      </c>
      <c r="C358" s="32" t="s">
        <v>308</v>
      </c>
      <c r="D358" s="32"/>
      <c r="E358" s="35" t="s">
        <v>101</v>
      </c>
      <c r="F358" s="25">
        <f t="shared" si="32"/>
        <v>15</v>
      </c>
      <c r="G358" s="25">
        <f t="shared" si="32"/>
        <v>15</v>
      </c>
      <c r="H358" s="25">
        <f t="shared" si="32"/>
        <v>1.1279999999999999</v>
      </c>
      <c r="I358" s="25">
        <v>7.3</v>
      </c>
      <c r="J358" s="72"/>
      <c r="K358" s="66"/>
      <c r="L358" s="66"/>
      <c r="M358" s="66"/>
    </row>
    <row r="359" spans="1:13" ht="43.5" customHeight="1" x14ac:dyDescent="0.2">
      <c r="A359" s="21">
        <v>351</v>
      </c>
      <c r="B359" s="26">
        <v>1003</v>
      </c>
      <c r="C359" s="46" t="s">
        <v>308</v>
      </c>
      <c r="D359" s="46" t="s">
        <v>47</v>
      </c>
      <c r="E359" s="28" t="s">
        <v>185</v>
      </c>
      <c r="F359" s="29">
        <v>15</v>
      </c>
      <c r="G359" s="29">
        <v>15</v>
      </c>
      <c r="H359" s="29">
        <v>1.1279999999999999</v>
      </c>
      <c r="I359" s="29">
        <v>7.3</v>
      </c>
      <c r="J359" s="72"/>
      <c r="K359" s="66"/>
      <c r="L359" s="66"/>
      <c r="M359" s="66"/>
    </row>
    <row r="360" spans="1:13" s="4" customFormat="1" ht="18" customHeight="1" x14ac:dyDescent="0.2">
      <c r="A360" s="21">
        <v>352</v>
      </c>
      <c r="B360" s="22">
        <v>1006</v>
      </c>
      <c r="C360" s="46"/>
      <c r="D360" s="32"/>
      <c r="E360" s="20" t="s">
        <v>36</v>
      </c>
      <c r="F360" s="25">
        <f>SUM(F361)</f>
        <v>2074.6000000000004</v>
      </c>
      <c r="G360" s="25">
        <f>SUM(G361)</f>
        <v>2074.6000000000004</v>
      </c>
      <c r="H360" s="25">
        <f>SUM(H361)</f>
        <v>441.98699999999997</v>
      </c>
      <c r="I360" s="25">
        <f t="shared" ref="I360:I375" si="33">H360/G360*100</f>
        <v>21.30468524052829</v>
      </c>
      <c r="J360" s="71"/>
      <c r="K360" s="73"/>
      <c r="L360" s="73"/>
      <c r="M360" s="73"/>
    </row>
    <row r="361" spans="1:13" ht="43.5" customHeight="1" x14ac:dyDescent="0.2">
      <c r="A361" s="21">
        <v>353</v>
      </c>
      <c r="B361" s="22">
        <v>1006</v>
      </c>
      <c r="C361" s="23" t="s">
        <v>157</v>
      </c>
      <c r="D361" s="23"/>
      <c r="E361" s="54" t="s">
        <v>392</v>
      </c>
      <c r="F361" s="25">
        <f>SUM(F362+F365)</f>
        <v>2074.6000000000004</v>
      </c>
      <c r="G361" s="25">
        <f>SUM(G362+G365)</f>
        <v>2074.6000000000004</v>
      </c>
      <c r="H361" s="25">
        <f>SUM(H362+H365)</f>
        <v>441.98699999999997</v>
      </c>
      <c r="I361" s="25">
        <f t="shared" si="33"/>
        <v>21.30468524052829</v>
      </c>
      <c r="J361" s="71" t="e">
        <f>J365+#REF!+J385</f>
        <v>#REF!</v>
      </c>
      <c r="K361" s="66"/>
      <c r="L361" s="66"/>
      <c r="M361" s="66"/>
    </row>
    <row r="362" spans="1:13" ht="102.75" customHeight="1" x14ac:dyDescent="0.2">
      <c r="A362" s="21">
        <v>354</v>
      </c>
      <c r="B362" s="22">
        <v>1006</v>
      </c>
      <c r="C362" s="23" t="s">
        <v>320</v>
      </c>
      <c r="D362" s="23"/>
      <c r="E362" s="20" t="s">
        <v>90</v>
      </c>
      <c r="F362" s="25">
        <f>SUM(F363:F364)</f>
        <v>666.40000000000009</v>
      </c>
      <c r="G362" s="25">
        <f>SUM(G363:G364)</f>
        <v>666.40000000000009</v>
      </c>
      <c r="H362" s="25">
        <f>SUM(H363:H364)</f>
        <v>122.886</v>
      </c>
      <c r="I362" s="25">
        <f t="shared" si="33"/>
        <v>18.440276110444174</v>
      </c>
      <c r="J362" s="71"/>
      <c r="K362" s="66"/>
      <c r="L362" s="66"/>
      <c r="M362" s="66"/>
    </row>
    <row r="363" spans="1:13" ht="32.25" customHeight="1" x14ac:dyDescent="0.2">
      <c r="A363" s="21">
        <v>355</v>
      </c>
      <c r="B363" s="26">
        <v>1006</v>
      </c>
      <c r="C363" s="27" t="s">
        <v>320</v>
      </c>
      <c r="D363" s="27" t="s">
        <v>44</v>
      </c>
      <c r="E363" s="28" t="s">
        <v>184</v>
      </c>
      <c r="F363" s="29">
        <v>402.3</v>
      </c>
      <c r="G363" s="29">
        <v>402.3</v>
      </c>
      <c r="H363" s="29">
        <v>69.786000000000001</v>
      </c>
      <c r="I363" s="29">
        <v>17.399999999999999</v>
      </c>
      <c r="J363" s="71"/>
      <c r="K363" s="66"/>
      <c r="L363" s="66"/>
      <c r="M363" s="66"/>
    </row>
    <row r="364" spans="1:13" ht="32.25" customHeight="1" x14ac:dyDescent="0.2">
      <c r="A364" s="21">
        <v>356</v>
      </c>
      <c r="B364" s="26">
        <v>1006</v>
      </c>
      <c r="C364" s="27" t="s">
        <v>320</v>
      </c>
      <c r="D364" s="27" t="s">
        <v>58</v>
      </c>
      <c r="E364" s="28" t="s">
        <v>183</v>
      </c>
      <c r="F364" s="29">
        <v>264.10000000000002</v>
      </c>
      <c r="G364" s="29">
        <v>264.10000000000002</v>
      </c>
      <c r="H364" s="29">
        <v>53.1</v>
      </c>
      <c r="I364" s="29">
        <f t="shared" si="33"/>
        <v>20.106020446800454</v>
      </c>
      <c r="J364" s="71"/>
      <c r="K364" s="66"/>
      <c r="L364" s="66"/>
      <c r="M364" s="66"/>
    </row>
    <row r="365" spans="1:13" ht="122.25" customHeight="1" x14ac:dyDescent="0.2">
      <c r="A365" s="21">
        <v>357</v>
      </c>
      <c r="B365" s="22">
        <v>1006</v>
      </c>
      <c r="C365" s="23" t="s">
        <v>321</v>
      </c>
      <c r="D365" s="23"/>
      <c r="E365" s="20" t="s">
        <v>91</v>
      </c>
      <c r="F365" s="25">
        <f>SUM(F366:F367)</f>
        <v>1408.2</v>
      </c>
      <c r="G365" s="25">
        <f>SUM(G366:G367)</f>
        <v>1408.2</v>
      </c>
      <c r="H365" s="25">
        <f>SUM(H366:H367)</f>
        <v>319.101</v>
      </c>
      <c r="I365" s="25">
        <f t="shared" si="33"/>
        <v>22.660204516403919</v>
      </c>
      <c r="J365" s="71" t="e">
        <f>J366</f>
        <v>#REF!</v>
      </c>
      <c r="K365" s="66"/>
      <c r="L365" s="66"/>
      <c r="M365" s="66"/>
    </row>
    <row r="366" spans="1:13" ht="29.25" customHeight="1" x14ac:dyDescent="0.2">
      <c r="A366" s="21">
        <v>358</v>
      </c>
      <c r="B366" s="26">
        <v>1006</v>
      </c>
      <c r="C366" s="27" t="s">
        <v>321</v>
      </c>
      <c r="D366" s="27" t="s">
        <v>44</v>
      </c>
      <c r="E366" s="28" t="s">
        <v>184</v>
      </c>
      <c r="F366" s="29">
        <v>736</v>
      </c>
      <c r="G366" s="29">
        <v>736</v>
      </c>
      <c r="H366" s="29">
        <v>166.857</v>
      </c>
      <c r="I366" s="29">
        <f t="shared" si="33"/>
        <v>22.670788043478261</v>
      </c>
      <c r="J366" s="71" t="e">
        <f>J367</f>
        <v>#REF!</v>
      </c>
      <c r="K366" s="66"/>
      <c r="L366" s="66"/>
      <c r="M366" s="66"/>
    </row>
    <row r="367" spans="1:13" ht="27" customHeight="1" x14ac:dyDescent="0.2">
      <c r="A367" s="21">
        <v>359</v>
      </c>
      <c r="B367" s="26">
        <v>1006</v>
      </c>
      <c r="C367" s="27" t="s">
        <v>321</v>
      </c>
      <c r="D367" s="27" t="s">
        <v>58</v>
      </c>
      <c r="E367" s="28" t="s">
        <v>183</v>
      </c>
      <c r="F367" s="29">
        <v>672.2</v>
      </c>
      <c r="G367" s="29">
        <v>672.2</v>
      </c>
      <c r="H367" s="29">
        <v>152.244</v>
      </c>
      <c r="I367" s="29">
        <f t="shared" si="33"/>
        <v>22.648616483189528</v>
      </c>
      <c r="J367" s="71" t="e">
        <f>#REF!</f>
        <v>#REF!</v>
      </c>
      <c r="K367" s="66"/>
      <c r="L367" s="66"/>
      <c r="M367" s="66"/>
    </row>
    <row r="368" spans="1:13" ht="21.75" customHeight="1" x14ac:dyDescent="0.2">
      <c r="A368" s="21">
        <v>360</v>
      </c>
      <c r="B368" s="22">
        <v>1100</v>
      </c>
      <c r="C368" s="32"/>
      <c r="D368" s="32"/>
      <c r="E368" s="20" t="s">
        <v>33</v>
      </c>
      <c r="F368" s="25">
        <f t="shared" ref="F368:H369" si="34">SUM(F369)</f>
        <v>9076.2000000000007</v>
      </c>
      <c r="G368" s="25">
        <f t="shared" si="34"/>
        <v>9276.2000000000007</v>
      </c>
      <c r="H368" s="25">
        <f t="shared" si="34"/>
        <v>1787.94</v>
      </c>
      <c r="I368" s="25">
        <f t="shared" si="33"/>
        <v>19.27448739785688</v>
      </c>
      <c r="J368" s="71" t="e">
        <f>#REF!+#REF!</f>
        <v>#REF!</v>
      </c>
      <c r="K368" s="66"/>
      <c r="L368" s="66"/>
      <c r="M368" s="66"/>
    </row>
    <row r="369" spans="1:13" ht="21.75" customHeight="1" x14ac:dyDescent="0.2">
      <c r="A369" s="21">
        <v>361</v>
      </c>
      <c r="B369" s="22">
        <v>1102</v>
      </c>
      <c r="C369" s="32"/>
      <c r="D369" s="32"/>
      <c r="E369" s="20" t="s">
        <v>173</v>
      </c>
      <c r="F369" s="25">
        <f t="shared" si="34"/>
        <v>9076.2000000000007</v>
      </c>
      <c r="G369" s="25">
        <f t="shared" si="34"/>
        <v>9276.2000000000007</v>
      </c>
      <c r="H369" s="25">
        <f t="shared" si="34"/>
        <v>1787.94</v>
      </c>
      <c r="I369" s="25">
        <f t="shared" si="33"/>
        <v>19.27448739785688</v>
      </c>
      <c r="J369" s="71"/>
      <c r="K369" s="66"/>
      <c r="L369" s="66"/>
      <c r="M369" s="66"/>
    </row>
    <row r="370" spans="1:13" ht="47.25" customHeight="1" x14ac:dyDescent="0.2">
      <c r="A370" s="21">
        <v>362</v>
      </c>
      <c r="B370" s="22">
        <v>1102</v>
      </c>
      <c r="C370" s="23" t="s">
        <v>129</v>
      </c>
      <c r="D370" s="23"/>
      <c r="E370" s="54" t="s">
        <v>391</v>
      </c>
      <c r="F370" s="25">
        <f>SUM(F371+F373)</f>
        <v>9076.2000000000007</v>
      </c>
      <c r="G370" s="25">
        <f>SUM(G371+G373)</f>
        <v>9276.2000000000007</v>
      </c>
      <c r="H370" s="25">
        <f>SUM(H371+H373)</f>
        <v>1787.94</v>
      </c>
      <c r="I370" s="25">
        <f t="shared" si="33"/>
        <v>19.27448739785688</v>
      </c>
      <c r="J370" s="72">
        <v>14541</v>
      </c>
      <c r="K370" s="66"/>
      <c r="L370" s="66"/>
      <c r="M370" s="66"/>
    </row>
    <row r="371" spans="1:13" ht="44.25" customHeight="1" x14ac:dyDescent="0.2">
      <c r="A371" s="21">
        <v>363</v>
      </c>
      <c r="B371" s="22">
        <v>1102</v>
      </c>
      <c r="C371" s="23" t="s">
        <v>168</v>
      </c>
      <c r="D371" s="23"/>
      <c r="E371" s="39" t="s">
        <v>100</v>
      </c>
      <c r="F371" s="25">
        <f>SUM(F372)</f>
        <v>143.19999999999999</v>
      </c>
      <c r="G371" s="25">
        <f>SUM(G372)</f>
        <v>143.19999999999999</v>
      </c>
      <c r="H371" s="25">
        <f>SUM(H372)</f>
        <v>9.4</v>
      </c>
      <c r="I371" s="25">
        <f t="shared" si="33"/>
        <v>6.5642458100558674</v>
      </c>
      <c r="J371" s="72"/>
      <c r="K371" s="66"/>
      <c r="L371" s="66"/>
      <c r="M371" s="66"/>
    </row>
    <row r="372" spans="1:13" ht="35.25" customHeight="1" x14ac:dyDescent="0.2">
      <c r="A372" s="21">
        <v>364</v>
      </c>
      <c r="B372" s="26">
        <v>1102</v>
      </c>
      <c r="C372" s="27" t="s">
        <v>168</v>
      </c>
      <c r="D372" s="27" t="s">
        <v>58</v>
      </c>
      <c r="E372" s="28" t="s">
        <v>183</v>
      </c>
      <c r="F372" s="29">
        <v>143.19999999999999</v>
      </c>
      <c r="G372" s="29">
        <v>143.19999999999999</v>
      </c>
      <c r="H372" s="29">
        <v>9.4</v>
      </c>
      <c r="I372" s="29">
        <f t="shared" si="33"/>
        <v>6.5642458100558674</v>
      </c>
      <c r="J372" s="72"/>
      <c r="K372" s="66"/>
      <c r="L372" s="66"/>
      <c r="M372" s="66"/>
    </row>
    <row r="373" spans="1:13" ht="30.75" customHeight="1" x14ac:dyDescent="0.2">
      <c r="A373" s="21">
        <v>365</v>
      </c>
      <c r="B373" s="22">
        <v>1102</v>
      </c>
      <c r="C373" s="23" t="s">
        <v>169</v>
      </c>
      <c r="D373" s="23"/>
      <c r="E373" s="20" t="s">
        <v>93</v>
      </c>
      <c r="F373" s="25">
        <f>SUM(F374:F376)</f>
        <v>8933</v>
      </c>
      <c r="G373" s="25">
        <f>SUM(G374:G376)</f>
        <v>9133</v>
      </c>
      <c r="H373" s="25">
        <f>SUM(H374:H376)</f>
        <v>1778.54</v>
      </c>
      <c r="I373" s="25">
        <f t="shared" si="33"/>
        <v>19.473776415197637</v>
      </c>
      <c r="J373" s="72">
        <v>7823</v>
      </c>
      <c r="K373" s="66"/>
      <c r="L373" s="66"/>
      <c r="M373" s="66"/>
    </row>
    <row r="374" spans="1:13" ht="24" customHeight="1" x14ac:dyDescent="0.2">
      <c r="A374" s="21">
        <v>366</v>
      </c>
      <c r="B374" s="26">
        <v>1102</v>
      </c>
      <c r="C374" s="27" t="s">
        <v>169</v>
      </c>
      <c r="D374" s="27" t="s">
        <v>38</v>
      </c>
      <c r="E374" s="28" t="s">
        <v>62</v>
      </c>
      <c r="F374" s="29">
        <f>6937.1</f>
        <v>6937.1</v>
      </c>
      <c r="G374" s="29">
        <f>6937.1</f>
        <v>6937.1</v>
      </c>
      <c r="H374" s="29">
        <v>1305.8</v>
      </c>
      <c r="I374" s="29">
        <f t="shared" si="33"/>
        <v>18.823427657090136</v>
      </c>
      <c r="J374" s="72"/>
      <c r="K374" s="66"/>
      <c r="L374" s="66"/>
      <c r="M374" s="66"/>
    </row>
    <row r="375" spans="1:13" ht="27.75" customHeight="1" x14ac:dyDescent="0.2">
      <c r="A375" s="21">
        <v>367</v>
      </c>
      <c r="B375" s="26">
        <v>1102</v>
      </c>
      <c r="C375" s="27" t="s">
        <v>169</v>
      </c>
      <c r="D375" s="27" t="s">
        <v>58</v>
      </c>
      <c r="E375" s="28" t="s">
        <v>92</v>
      </c>
      <c r="F375" s="29">
        <f>1964.9</f>
        <v>1964.9</v>
      </c>
      <c r="G375" s="29">
        <f>1964.9+200</f>
        <v>2164.9</v>
      </c>
      <c r="H375" s="29">
        <v>472.74</v>
      </c>
      <c r="I375" s="29">
        <f t="shared" si="33"/>
        <v>21.836574437618363</v>
      </c>
      <c r="J375" s="76" t="e">
        <f>#REF!</f>
        <v>#REF!</v>
      </c>
      <c r="K375" s="66"/>
      <c r="L375" s="66"/>
      <c r="M375" s="66"/>
    </row>
    <row r="376" spans="1:13" ht="21" customHeight="1" x14ac:dyDescent="0.2">
      <c r="A376" s="21">
        <v>368</v>
      </c>
      <c r="B376" s="26">
        <v>1102</v>
      </c>
      <c r="C376" s="27" t="s">
        <v>169</v>
      </c>
      <c r="D376" s="27" t="s">
        <v>179</v>
      </c>
      <c r="E376" s="28" t="s">
        <v>180</v>
      </c>
      <c r="F376" s="29">
        <v>31</v>
      </c>
      <c r="G376" s="29">
        <v>31</v>
      </c>
      <c r="H376" s="29">
        <v>0</v>
      </c>
      <c r="I376" s="29">
        <v>0</v>
      </c>
      <c r="J376" s="76"/>
      <c r="K376" s="66"/>
      <c r="L376" s="66"/>
      <c r="M376" s="66"/>
    </row>
    <row r="377" spans="1:13" s="3" customFormat="1" ht="15" x14ac:dyDescent="0.2">
      <c r="A377" s="21">
        <v>369</v>
      </c>
      <c r="B377" s="22">
        <v>1200</v>
      </c>
      <c r="C377" s="23"/>
      <c r="D377" s="23"/>
      <c r="E377" s="24" t="s">
        <v>50</v>
      </c>
      <c r="F377" s="25">
        <f>SUM(F378)</f>
        <v>503</v>
      </c>
      <c r="G377" s="25">
        <f>SUM(G378)</f>
        <v>503</v>
      </c>
      <c r="H377" s="25">
        <f>SUM(H378)</f>
        <v>0</v>
      </c>
      <c r="I377" s="25">
        <f>SUM(I378)</f>
        <v>0</v>
      </c>
      <c r="J377" s="72"/>
      <c r="K377" s="66"/>
      <c r="L377" s="66"/>
      <c r="M377" s="66"/>
    </row>
    <row r="378" spans="1:13" s="3" customFormat="1" ht="15" x14ac:dyDescent="0.2">
      <c r="A378" s="21">
        <v>370</v>
      </c>
      <c r="B378" s="22">
        <v>1202</v>
      </c>
      <c r="C378" s="23"/>
      <c r="D378" s="23"/>
      <c r="E378" s="24" t="s">
        <v>174</v>
      </c>
      <c r="F378" s="25">
        <f>SUM(F379+F382)</f>
        <v>503</v>
      </c>
      <c r="G378" s="25">
        <f>SUM(G379+G382)</f>
        <v>503</v>
      </c>
      <c r="H378" s="25">
        <f>SUM(H379+H382)</f>
        <v>0</v>
      </c>
      <c r="I378" s="25">
        <f>SUM(I379+I382)</f>
        <v>0</v>
      </c>
      <c r="J378" s="72"/>
      <c r="K378" s="66"/>
      <c r="L378" s="66"/>
      <c r="M378" s="66"/>
    </row>
    <row r="379" spans="1:13" s="3" customFormat="1" ht="39.75" customHeight="1" x14ac:dyDescent="0.2">
      <c r="A379" s="21">
        <v>371</v>
      </c>
      <c r="B379" s="22">
        <v>1202</v>
      </c>
      <c r="C379" s="23" t="s">
        <v>111</v>
      </c>
      <c r="D379" s="23"/>
      <c r="E379" s="20" t="s">
        <v>376</v>
      </c>
      <c r="F379" s="25">
        <f t="shared" ref="F379:I380" si="35">SUM(F380)</f>
        <v>353</v>
      </c>
      <c r="G379" s="25">
        <f t="shared" si="35"/>
        <v>353</v>
      </c>
      <c r="H379" s="25">
        <f t="shared" si="35"/>
        <v>0</v>
      </c>
      <c r="I379" s="25">
        <f t="shared" si="35"/>
        <v>0</v>
      </c>
      <c r="J379" s="72"/>
      <c r="K379" s="66"/>
      <c r="L379" s="66"/>
      <c r="M379" s="66"/>
    </row>
    <row r="380" spans="1:13" s="4" customFormat="1" ht="39" customHeight="1" x14ac:dyDescent="0.2">
      <c r="A380" s="21">
        <v>372</v>
      </c>
      <c r="B380" s="22">
        <v>1202</v>
      </c>
      <c r="C380" s="23" t="s">
        <v>161</v>
      </c>
      <c r="D380" s="23"/>
      <c r="E380" s="20" t="s">
        <v>94</v>
      </c>
      <c r="F380" s="25">
        <f t="shared" si="35"/>
        <v>353</v>
      </c>
      <c r="G380" s="25">
        <f t="shared" si="35"/>
        <v>353</v>
      </c>
      <c r="H380" s="25">
        <f t="shared" si="35"/>
        <v>0</v>
      </c>
      <c r="I380" s="25">
        <f t="shared" si="35"/>
        <v>0</v>
      </c>
      <c r="J380" s="71"/>
      <c r="K380" s="73"/>
      <c r="L380" s="73"/>
      <c r="M380" s="73"/>
    </row>
    <row r="381" spans="1:13" ht="17.25" customHeight="1" x14ac:dyDescent="0.2">
      <c r="A381" s="21">
        <v>373</v>
      </c>
      <c r="B381" s="26">
        <v>1202</v>
      </c>
      <c r="C381" s="27" t="s">
        <v>161</v>
      </c>
      <c r="D381" s="27" t="s">
        <v>257</v>
      </c>
      <c r="E381" s="47" t="s">
        <v>313</v>
      </c>
      <c r="F381" s="29">
        <v>353</v>
      </c>
      <c r="G381" s="29">
        <v>353</v>
      </c>
      <c r="H381" s="29">
        <v>0</v>
      </c>
      <c r="I381" s="29">
        <v>0</v>
      </c>
      <c r="J381" s="72"/>
      <c r="K381" s="66"/>
      <c r="L381" s="66"/>
      <c r="M381" s="66"/>
    </row>
    <row r="382" spans="1:13" ht="21" customHeight="1" x14ac:dyDescent="0.2">
      <c r="A382" s="21">
        <v>374</v>
      </c>
      <c r="B382" s="22">
        <v>1202</v>
      </c>
      <c r="C382" s="23" t="s">
        <v>106</v>
      </c>
      <c r="D382" s="27"/>
      <c r="E382" s="20" t="s">
        <v>55</v>
      </c>
      <c r="F382" s="25">
        <f t="shared" ref="F382:I383" si="36">SUM(F383)</f>
        <v>150</v>
      </c>
      <c r="G382" s="25">
        <f t="shared" si="36"/>
        <v>150</v>
      </c>
      <c r="H382" s="25">
        <f t="shared" si="36"/>
        <v>0</v>
      </c>
      <c r="I382" s="25">
        <f t="shared" si="36"/>
        <v>0</v>
      </c>
      <c r="J382" s="72"/>
      <c r="K382" s="66"/>
      <c r="L382" s="66"/>
      <c r="M382" s="66"/>
    </row>
    <row r="383" spans="1:13" ht="35.25" customHeight="1" x14ac:dyDescent="0.2">
      <c r="A383" s="21">
        <v>375</v>
      </c>
      <c r="B383" s="22">
        <v>1202</v>
      </c>
      <c r="C383" s="23" t="s">
        <v>167</v>
      </c>
      <c r="D383" s="27"/>
      <c r="E383" s="20" t="s">
        <v>95</v>
      </c>
      <c r="F383" s="25">
        <f t="shared" si="36"/>
        <v>150</v>
      </c>
      <c r="G383" s="25">
        <f t="shared" si="36"/>
        <v>150</v>
      </c>
      <c r="H383" s="25">
        <f t="shared" si="36"/>
        <v>0</v>
      </c>
      <c r="I383" s="25">
        <f t="shared" si="36"/>
        <v>0</v>
      </c>
      <c r="J383" s="72"/>
      <c r="K383" s="66"/>
      <c r="L383" s="66"/>
      <c r="M383" s="66"/>
    </row>
    <row r="384" spans="1:13" ht="27.75" customHeight="1" x14ac:dyDescent="0.2">
      <c r="A384" s="21">
        <v>376</v>
      </c>
      <c r="B384" s="26">
        <v>1202</v>
      </c>
      <c r="C384" s="27" t="s">
        <v>167</v>
      </c>
      <c r="D384" s="27" t="s">
        <v>257</v>
      </c>
      <c r="E384" s="47" t="s">
        <v>313</v>
      </c>
      <c r="F384" s="29">
        <v>150</v>
      </c>
      <c r="G384" s="29">
        <v>150</v>
      </c>
      <c r="H384" s="29">
        <v>0</v>
      </c>
      <c r="I384" s="29">
        <v>0</v>
      </c>
      <c r="J384" s="72"/>
      <c r="K384" s="66"/>
      <c r="L384" s="66"/>
      <c r="M384" s="66"/>
    </row>
    <row r="385" spans="1:13" s="4" customFormat="1" ht="30" x14ac:dyDescent="0.2">
      <c r="A385" s="21">
        <v>377</v>
      </c>
      <c r="B385" s="22">
        <v>1300</v>
      </c>
      <c r="C385" s="27"/>
      <c r="D385" s="27"/>
      <c r="E385" s="24" t="s">
        <v>6</v>
      </c>
      <c r="F385" s="25">
        <f t="shared" ref="F385:I387" si="37">SUM(F386)</f>
        <v>0.2</v>
      </c>
      <c r="G385" s="25">
        <f t="shared" si="37"/>
        <v>0.2</v>
      </c>
      <c r="H385" s="25">
        <f t="shared" si="37"/>
        <v>1.9720000000000001E-2</v>
      </c>
      <c r="I385" s="25">
        <f t="shared" si="37"/>
        <v>0</v>
      </c>
      <c r="J385" s="71" t="e">
        <f>#REF!+J389</f>
        <v>#REF!</v>
      </c>
      <c r="K385" s="73"/>
      <c r="L385" s="73"/>
      <c r="M385" s="73"/>
    </row>
    <row r="386" spans="1:13" s="4" customFormat="1" ht="30" x14ac:dyDescent="0.2">
      <c r="A386" s="21">
        <v>378</v>
      </c>
      <c r="B386" s="22">
        <v>1301</v>
      </c>
      <c r="C386" s="27"/>
      <c r="D386" s="27"/>
      <c r="E386" s="24" t="s">
        <v>175</v>
      </c>
      <c r="F386" s="25">
        <f t="shared" si="37"/>
        <v>0.2</v>
      </c>
      <c r="G386" s="25">
        <f t="shared" si="37"/>
        <v>0.2</v>
      </c>
      <c r="H386" s="25">
        <f t="shared" si="37"/>
        <v>1.9720000000000001E-2</v>
      </c>
      <c r="I386" s="25">
        <f t="shared" si="37"/>
        <v>0</v>
      </c>
      <c r="J386" s="71"/>
      <c r="K386" s="73"/>
      <c r="L386" s="73"/>
      <c r="M386" s="73"/>
    </row>
    <row r="387" spans="1:13" s="3" customFormat="1" ht="38.25" x14ac:dyDescent="0.2">
      <c r="A387" s="21">
        <v>379</v>
      </c>
      <c r="B387" s="22">
        <v>1301</v>
      </c>
      <c r="C387" s="23" t="s">
        <v>111</v>
      </c>
      <c r="D387" s="23"/>
      <c r="E387" s="20" t="s">
        <v>376</v>
      </c>
      <c r="F387" s="25">
        <f t="shared" si="37"/>
        <v>0.2</v>
      </c>
      <c r="G387" s="25">
        <f t="shared" si="37"/>
        <v>0.2</v>
      </c>
      <c r="H387" s="25">
        <f t="shared" si="37"/>
        <v>1.9720000000000001E-2</v>
      </c>
      <c r="I387" s="25">
        <f t="shared" si="37"/>
        <v>0</v>
      </c>
      <c r="J387" s="72"/>
      <c r="K387" s="66"/>
      <c r="L387" s="66"/>
      <c r="M387" s="66"/>
    </row>
    <row r="388" spans="1:13" s="4" customFormat="1" ht="24.75" customHeight="1" x14ac:dyDescent="0.2">
      <c r="A388" s="21">
        <v>380</v>
      </c>
      <c r="B388" s="22">
        <v>1301</v>
      </c>
      <c r="C388" s="23" t="s">
        <v>162</v>
      </c>
      <c r="D388" s="23"/>
      <c r="E388" s="20" t="s">
        <v>96</v>
      </c>
      <c r="F388" s="25">
        <f>F389</f>
        <v>0.2</v>
      </c>
      <c r="G388" s="25">
        <f>G389</f>
        <v>0.2</v>
      </c>
      <c r="H388" s="25">
        <f>H389</f>
        <v>1.9720000000000001E-2</v>
      </c>
      <c r="I388" s="25">
        <f>I389</f>
        <v>0</v>
      </c>
      <c r="J388" s="71"/>
      <c r="K388" s="73"/>
      <c r="L388" s="73"/>
      <c r="M388" s="73"/>
    </row>
    <row r="389" spans="1:13" ht="17.25" customHeight="1" x14ac:dyDescent="0.2">
      <c r="A389" s="21">
        <v>381</v>
      </c>
      <c r="B389" s="26">
        <v>1301</v>
      </c>
      <c r="C389" s="27" t="s">
        <v>162</v>
      </c>
      <c r="D389" s="27" t="s">
        <v>176</v>
      </c>
      <c r="E389" s="28" t="s">
        <v>246</v>
      </c>
      <c r="F389" s="29">
        <v>0.2</v>
      </c>
      <c r="G389" s="29">
        <v>0.2</v>
      </c>
      <c r="H389" s="29">
        <v>1.9720000000000001E-2</v>
      </c>
      <c r="I389" s="29">
        <v>0</v>
      </c>
      <c r="J389" s="76" t="e">
        <f>#REF!</f>
        <v>#REF!</v>
      </c>
      <c r="K389" s="66"/>
      <c r="L389" s="66"/>
      <c r="M389" s="66"/>
    </row>
    <row r="390" spans="1:13" ht="21.75" customHeight="1" x14ac:dyDescent="0.2">
      <c r="A390" s="21">
        <v>382</v>
      </c>
      <c r="B390" s="26"/>
      <c r="C390" s="27"/>
      <c r="D390" s="27"/>
      <c r="E390" s="24" t="s">
        <v>31</v>
      </c>
      <c r="F390" s="48">
        <f>SUM(F9+F76+F82+F134+F194+F238+F243+F304+F324+F368+F377+F385)</f>
        <v>333729.76000000007</v>
      </c>
      <c r="G390" s="48">
        <f>SUM(G9+G76+G82+G134+G194+G238+G243+G304+G324+G368+G377+G385)</f>
        <v>347524.87600000005</v>
      </c>
      <c r="H390" s="48">
        <f>SUM(H9+H76+H82+H134+H194+H238+H243+H304+H324+H368+H377+H385)</f>
        <v>77902.880720000001</v>
      </c>
      <c r="I390" s="48">
        <f>H390/G390*100</f>
        <v>22.416490473044583</v>
      </c>
      <c r="J390" s="71" t="e">
        <f>J9+J76+J82+#REF!+#REF!+J240+#REF!+J325+J361+#REF!+#REF!</f>
        <v>#REF!</v>
      </c>
      <c r="K390" s="66"/>
      <c r="L390" s="66"/>
      <c r="M390" s="66"/>
    </row>
    <row r="391" spans="1:13" ht="12.75" customHeight="1" x14ac:dyDescent="0.2">
      <c r="A391" s="81"/>
      <c r="B391" s="81"/>
      <c r="C391" s="81"/>
      <c r="D391" s="81"/>
      <c r="E391" s="81"/>
      <c r="F391" s="81"/>
      <c r="G391" s="81"/>
      <c r="H391" s="81"/>
      <c r="I391" s="81"/>
      <c r="J391" s="6"/>
    </row>
    <row r="392" spans="1:13" ht="15" x14ac:dyDescent="0.2">
      <c r="A392" s="82"/>
      <c r="B392" s="82"/>
      <c r="C392" s="82"/>
      <c r="D392" s="82"/>
      <c r="E392" s="82"/>
      <c r="F392" s="82"/>
      <c r="G392" s="82"/>
      <c r="H392" s="82"/>
      <c r="I392" s="82"/>
      <c r="J392" s="12"/>
    </row>
    <row r="394" spans="1:13" x14ac:dyDescent="0.2">
      <c r="J394" s="8"/>
    </row>
  </sheetData>
  <autoFilter ref="A8:J392"/>
  <mergeCells count="9">
    <mergeCell ref="A391:I391"/>
    <mergeCell ref="A392:I392"/>
    <mergeCell ref="K198:M198"/>
    <mergeCell ref="E1:I1"/>
    <mergeCell ref="E2:I2"/>
    <mergeCell ref="E3:I3"/>
    <mergeCell ref="B4:I4"/>
    <mergeCell ref="K219:M219"/>
    <mergeCell ref="A6:M6"/>
  </mergeCells>
  <phoneticPr fontId="5" type="noConversion"/>
  <pageMargins left="0.78740157480314965" right="0.19685039370078741" top="0.19685039370078741" bottom="0.19685039370078741" header="0" footer="0"/>
  <pageSetup paperSize="9" scale="58" fitToHeight="9" orientation="portrait" r:id="rId1"/>
  <headerFooter alignWithMargins="0"/>
  <rowBreaks count="3" manualBreakCount="3">
    <brk id="282" max="8" man="1"/>
    <brk id="326" max="8" man="1"/>
    <brk id="3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2020-05-19T12:52:28Z</cp:lastPrinted>
  <dcterms:created xsi:type="dcterms:W3CDTF">1996-10-08T23:32:33Z</dcterms:created>
  <dcterms:modified xsi:type="dcterms:W3CDTF">2020-05-19T12:52:31Z</dcterms:modified>
</cp:coreProperties>
</file>