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Прил.4!$A$7:$I$94</definedName>
    <definedName name="_xlnm.Print_Area" localSheetId="0">Прил.4!$A$1:$I$98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7"/>
  <c r="I41"/>
  <c r="I32"/>
  <c r="I14"/>
  <c r="I12"/>
  <c r="I34"/>
  <c r="I81"/>
  <c r="I54"/>
  <c r="I43"/>
  <c r="I10"/>
  <c r="I40"/>
  <c r="I42"/>
  <c r="I17"/>
  <c r="I78"/>
  <c r="I60"/>
  <c r="I55"/>
  <c r="I53"/>
  <c r="I45"/>
  <c r="I13"/>
  <c r="I91"/>
  <c r="I93"/>
  <c r="I46"/>
  <c r="I23" l="1"/>
  <c r="I22"/>
  <c r="I50"/>
  <c r="I88"/>
  <c r="I86"/>
  <c r="I52"/>
  <c r="I77" l="1"/>
  <c r="I58"/>
  <c r="I37"/>
  <c r="I39"/>
  <c r="I63"/>
  <c r="I71"/>
  <c r="I49"/>
  <c r="I30"/>
  <c r="I20"/>
  <c r="I21"/>
  <c r="I51" l="1"/>
  <c r="I8"/>
  <c r="I65"/>
  <c r="I38"/>
  <c r="I87"/>
  <c r="I18" l="1"/>
  <c r="I67" l="1"/>
  <c r="I83"/>
  <c r="I35" l="1"/>
  <c r="I73" l="1"/>
  <c r="I11"/>
  <c r="I94" l="1"/>
</calcChain>
</file>

<file path=xl/sharedStrings.xml><?xml version="1.0" encoding="utf-8"?>
<sst xmlns="http://schemas.openxmlformats.org/spreadsheetml/2006/main" count="145" uniqueCount="117">
  <si>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</si>
  <si>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</si>
  <si>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</si>
  <si>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</si>
  <si>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</si>
  <si>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</si>
  <si>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</si>
  <si>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</si>
  <si>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</si>
  <si>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</si>
  <si>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</si>
  <si>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</si>
  <si>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</si>
  <si>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</si>
  <si>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</si>
  <si>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</si>
  <si>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</si>
  <si>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</si>
  <si>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</si>
  <si>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</si>
  <si>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</si>
  <si>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</si>
  <si>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</si>
  <si>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</si>
  <si>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</si>
  <si>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</si>
  <si>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</si>
  <si>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</si>
  <si>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</si>
  <si>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</si>
  <si>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</si>
  <si>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</si>
  <si>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</si>
  <si>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</si>
  <si>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</si>
  <si>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</si>
  <si>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</si>
  <si>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</si>
  <si>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</si>
  <si>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</si>
  <si>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</si>
  <si>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</si>
  <si>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</si>
  <si>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</si>
  <si>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</si>
  <si>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</si>
  <si>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</si>
  <si>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</si>
  <si>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</si>
  <si>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</si>
  <si>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</si>
  <si>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</si>
  <si>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</si>
  <si>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</si>
  <si>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</si>
  <si>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</si>
  <si>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</si>
  <si>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</si>
  <si>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</si>
  <si>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</si>
  <si>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</si>
  <si>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</si>
  <si>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</si>
  <si>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</si>
  <si>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</si>
  <si>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</si>
  <si>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</si>
  <si>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</si>
  <si>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</si>
  <si>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</si>
  <si>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</si>
  <si>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</si>
  <si>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</si>
  <si>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</si>
  <si>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</si>
  <si>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</si>
  <si>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</si>
  <si>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0600020000</t>
  </si>
  <si>
    <t>20000S0000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</si>
  <si>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</si>
  <si>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</si>
  <si>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Глава Махнёвского муниципального образования                                           А.С. Корелин</t>
  </si>
  <si>
    <t>18000R0000</t>
  </si>
  <si>
    <t>1700020000</t>
  </si>
  <si>
    <t>Распределение бюджетных ассигнований на реализацию муниципальных программ  Махнёвского муниципального образования на 2022 год</t>
  </si>
  <si>
    <t xml:space="preserve"> </t>
  </si>
  <si>
    <t>020002000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</si>
  <si>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</si>
  <si>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</si>
  <si>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</si>
  <si>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</si>
  <si>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</si>
  <si>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</si>
  <si>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</si>
  <si>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</si>
  <si>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</si>
  <si>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</si>
  <si>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</si>
  <si>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</si>
  <si>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1300040000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</si>
  <si>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</si>
  <si>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1600353030</t>
  </si>
  <si>
    <t>16005R3040</t>
  </si>
  <si>
    <t>070Р548Г00</t>
  </si>
  <si>
    <t>070Р5S8Г00</t>
  </si>
  <si>
    <t>Приложение №  7</t>
  </si>
  <si>
    <t>29000L0000</t>
  </si>
  <si>
    <t>0900040000</t>
  </si>
  <si>
    <t>1300923Я00</t>
  </si>
  <si>
    <t>1301023Я00</t>
  </si>
  <si>
    <t>806,0+537,3+845</t>
  </si>
  <si>
    <t>1927,1+15</t>
  </si>
  <si>
    <t>0300040000</t>
  </si>
  <si>
    <t>115,4+714,4</t>
  </si>
  <si>
    <t>55998,4+3678,3+335,2</t>
  </si>
  <si>
    <t>0700040000</t>
  </si>
  <si>
    <t xml:space="preserve"> от 31.08.2022 № 175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</si>
</sst>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1" width="20.140625" customWidth="1"/>
    <col min="12" max="12" width="10.28515625" customWidth="1"/>
  </cols>
  <sheetData>
    <row r="1" spans="1:11" ht="12.75" customHeight="1">
      <c r="A1" s="10"/>
      <c r="B1" s="10"/>
      <c r="C1" s="111" t="s">
        <v>105</v>
      </c>
      <c r="D1" s="111"/>
      <c r="E1" s="111"/>
      <c r="F1" s="111"/>
      <c r="G1" s="111"/>
      <c r="H1" s="111"/>
      <c r="I1" s="112"/>
    </row>
    <row r="2" spans="1:11" ht="12.75" customHeight="1">
      <c r="A2" s="10"/>
      <c r="B2" s="10"/>
      <c r="C2" s="111" t="s">
        <v>25</v>
      </c>
      <c r="D2" s="111"/>
      <c r="E2" s="111"/>
      <c r="F2" s="111"/>
      <c r="G2" s="111"/>
      <c r="H2" s="111"/>
      <c r="I2" s="112"/>
    </row>
    <row r="3" spans="1:11" ht="12.75" customHeight="1">
      <c r="A3" s="10"/>
      <c r="B3" s="11"/>
      <c r="C3" s="111" t="s">
        <v>26</v>
      </c>
      <c r="D3" s="111"/>
      <c r="E3" s="111"/>
      <c r="F3" s="111"/>
      <c r="G3" s="111"/>
      <c r="H3" s="111"/>
      <c r="I3" s="112"/>
    </row>
    <row r="4" spans="1:11" ht="12.75" customHeight="1">
      <c r="A4" s="10"/>
      <c r="B4" s="10"/>
      <c r="C4" s="111" t="s">
        <v>116</v>
      </c>
      <c r="D4" s="111"/>
      <c r="E4" s="111"/>
      <c r="F4" s="111"/>
      <c r="G4" s="111"/>
      <c r="H4" s="111"/>
      <c r="I4" s="112"/>
    </row>
    <row r="5" spans="1:11">
      <c r="A5" s="10"/>
      <c r="B5" s="111"/>
      <c r="C5" s="111"/>
      <c r="D5" s="111"/>
      <c r="E5" s="111"/>
      <c r="F5" s="111"/>
      <c r="G5" s="111"/>
      <c r="H5" s="111"/>
      <c r="I5" s="12"/>
    </row>
    <row r="6" spans="1:11" ht="33.75" customHeight="1">
      <c r="A6" s="10"/>
      <c r="B6" s="109" t="s">
        <v>84</v>
      </c>
      <c r="C6" s="109"/>
      <c r="D6" s="109"/>
      <c r="E6" s="109"/>
      <c r="F6" s="110"/>
      <c r="G6" s="13"/>
      <c r="H6" s="14"/>
      <c r="I6" s="12"/>
    </row>
    <row r="7" spans="1:11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11" ht="45" customHeight="1">
      <c r="A8" s="19">
        <v>1</v>
      </c>
      <c r="B8" s="20" t="s">
        <v>59</v>
      </c>
      <c r="C8" s="19">
        <v>901</v>
      </c>
      <c r="D8" s="21">
        <v>412</v>
      </c>
      <c r="E8" s="22" t="s">
        <v>35</v>
      </c>
      <c r="F8" s="22"/>
      <c r="G8" s="23"/>
      <c r="H8" s="24"/>
      <c r="I8" s="100">
        <f>SUM(I9:I10)</f>
        <v>810</v>
      </c>
    </row>
    <row r="9" spans="1:11" ht="21.75" customHeight="1">
      <c r="A9" s="19"/>
      <c r="B9" s="20"/>
      <c r="C9" s="33">
        <v>901</v>
      </c>
      <c r="D9" s="29">
        <v>412</v>
      </c>
      <c r="E9" s="26" t="s">
        <v>86</v>
      </c>
      <c r="F9" s="26"/>
      <c r="G9" s="23"/>
      <c r="H9" s="91"/>
      <c r="I9" s="101">
        <v>730</v>
      </c>
    </row>
    <row r="10" spans="1:11" ht="21.75" customHeight="1">
      <c r="A10" s="19"/>
      <c r="B10" s="20"/>
      <c r="C10" s="33">
        <v>901</v>
      </c>
      <c r="D10" s="29">
        <v>501</v>
      </c>
      <c r="E10" s="26" t="s">
        <v>86</v>
      </c>
      <c r="F10" s="26"/>
      <c r="G10" s="23"/>
      <c r="H10" s="91"/>
      <c r="I10" s="102">
        <f>370-290</f>
        <v>80</v>
      </c>
    </row>
    <row r="11" spans="1:11" ht="37.5" customHeight="1">
      <c r="A11" s="19">
        <v>2</v>
      </c>
      <c r="B11" s="16" t="s">
        <v>61</v>
      </c>
      <c r="C11" s="25"/>
      <c r="D11" s="21"/>
      <c r="E11" s="22" t="s">
        <v>10</v>
      </c>
      <c r="F11" s="26"/>
      <c r="G11" s="27"/>
      <c r="H11" s="27"/>
      <c r="I11" s="100">
        <f>SUM(I12:I16)</f>
        <v>32965.800000000003</v>
      </c>
    </row>
    <row r="12" spans="1:11">
      <c r="A12" s="19"/>
      <c r="B12" s="16"/>
      <c r="C12" s="28">
        <v>901</v>
      </c>
      <c r="D12" s="29">
        <v>113</v>
      </c>
      <c r="E12" s="26" t="s">
        <v>9</v>
      </c>
      <c r="F12" s="26"/>
      <c r="G12" s="27"/>
      <c r="H12" s="27"/>
      <c r="I12" s="102">
        <f>22197.2+380+10+249.2+26.7+10+7.6</f>
        <v>22880.7</v>
      </c>
    </row>
    <row r="13" spans="1:11">
      <c r="A13" s="19"/>
      <c r="B13" s="16"/>
      <c r="C13" s="28">
        <v>901</v>
      </c>
      <c r="D13" s="29">
        <v>113</v>
      </c>
      <c r="E13" s="26" t="s">
        <v>58</v>
      </c>
      <c r="F13" s="26"/>
      <c r="G13" s="27"/>
      <c r="H13" s="27"/>
      <c r="I13" s="102">
        <f>115.4+714.4</f>
        <v>829.8</v>
      </c>
      <c r="K13" t="s">
        <v>113</v>
      </c>
    </row>
    <row r="14" spans="1:11">
      <c r="A14" s="19"/>
      <c r="B14" s="16"/>
      <c r="C14" s="28">
        <v>901</v>
      </c>
      <c r="D14" s="29">
        <v>310</v>
      </c>
      <c r="E14" s="26" t="s">
        <v>9</v>
      </c>
      <c r="F14" s="26"/>
      <c r="G14" s="27"/>
      <c r="H14" s="27"/>
      <c r="I14" s="102">
        <f>5679.6+78.7</f>
        <v>5758.3</v>
      </c>
    </row>
    <row r="15" spans="1:11">
      <c r="A15" s="19"/>
      <c r="B15" s="16"/>
      <c r="C15" s="28">
        <v>901</v>
      </c>
      <c r="D15" s="29">
        <v>1001</v>
      </c>
      <c r="E15" s="26" t="s">
        <v>9</v>
      </c>
      <c r="F15" s="26"/>
      <c r="G15" s="27"/>
      <c r="H15" s="27"/>
      <c r="I15" s="101">
        <v>3197</v>
      </c>
    </row>
    <row r="16" spans="1:11">
      <c r="A16" s="19"/>
      <c r="B16" s="16"/>
      <c r="C16" s="28">
        <v>901</v>
      </c>
      <c r="D16" s="29">
        <v>1202</v>
      </c>
      <c r="E16" s="26" t="s">
        <v>9</v>
      </c>
      <c r="F16" s="26"/>
      <c r="G16" s="27"/>
      <c r="H16" s="27"/>
      <c r="I16" s="101">
        <v>300</v>
      </c>
    </row>
    <row r="17" spans="1:12" ht="39.75" customHeight="1">
      <c r="A17" s="30">
        <v>3</v>
      </c>
      <c r="B17" s="31" t="s">
        <v>62</v>
      </c>
      <c r="C17" s="19">
        <v>901</v>
      </c>
      <c r="D17" s="21">
        <v>309</v>
      </c>
      <c r="E17" s="22" t="s">
        <v>55</v>
      </c>
      <c r="F17" s="22"/>
      <c r="G17" s="32" t="s">
        <v>7</v>
      </c>
      <c r="H17" s="24"/>
      <c r="I17" s="103">
        <f>410.5+41.8-0.051-14</f>
        <v>438.24900000000002</v>
      </c>
      <c r="L17" s="8" t="s">
        <v>85</v>
      </c>
    </row>
    <row r="18" spans="1:12" ht="43.5" customHeight="1">
      <c r="A18" s="19">
        <v>4</v>
      </c>
      <c r="B18" s="31" t="s">
        <v>69</v>
      </c>
      <c r="C18" s="19"/>
      <c r="D18" s="21"/>
      <c r="E18" s="22" t="s">
        <v>32</v>
      </c>
      <c r="F18" s="22"/>
      <c r="G18" s="23"/>
      <c r="H18" s="24"/>
      <c r="I18" s="100">
        <f>SUM(I19:I20)</f>
        <v>6677.7</v>
      </c>
    </row>
    <row r="19" spans="1:12" ht="13.5" customHeight="1">
      <c r="A19" s="19"/>
      <c r="B19" s="31"/>
      <c r="C19" s="33">
        <v>901</v>
      </c>
      <c r="D19" s="29">
        <v>310</v>
      </c>
      <c r="E19" s="26" t="s">
        <v>77</v>
      </c>
      <c r="F19" s="26"/>
      <c r="G19" s="23"/>
      <c r="H19" s="80"/>
      <c r="I19" s="102">
        <f>5393+50+392.7+800+24</f>
        <v>6659.7</v>
      </c>
    </row>
    <row r="20" spans="1:12" ht="14.25" customHeight="1">
      <c r="A20" s="19"/>
      <c r="B20" s="31"/>
      <c r="C20" s="33">
        <v>901</v>
      </c>
      <c r="D20" s="29">
        <v>406</v>
      </c>
      <c r="E20" s="26" t="s">
        <v>77</v>
      </c>
      <c r="F20" s="26"/>
      <c r="G20" s="23"/>
      <c r="H20" s="80"/>
      <c r="I20" s="101">
        <f>63-45</f>
        <v>18</v>
      </c>
    </row>
    <row r="21" spans="1:12" ht="39.75" customHeight="1">
      <c r="A21" s="19">
        <v>5</v>
      </c>
      <c r="B21" s="45" t="s">
        <v>71</v>
      </c>
      <c r="C21" s="19"/>
      <c r="D21" s="21"/>
      <c r="E21" s="22" t="s">
        <v>11</v>
      </c>
      <c r="F21" s="22"/>
      <c r="G21" s="23"/>
      <c r="H21" s="24"/>
      <c r="I21" s="100">
        <f>SUM(I22:I26)</f>
        <v>10323.799999999999</v>
      </c>
    </row>
    <row r="22" spans="1:12">
      <c r="A22" s="19"/>
      <c r="B22" s="16"/>
      <c r="C22" s="33">
        <v>901</v>
      </c>
      <c r="D22" s="29">
        <v>707</v>
      </c>
      <c r="E22" s="26" t="s">
        <v>38</v>
      </c>
      <c r="F22" s="26"/>
      <c r="G22" s="23"/>
      <c r="H22" s="24"/>
      <c r="I22" s="101">
        <f>47-39</f>
        <v>8</v>
      </c>
    </row>
    <row r="23" spans="1:12">
      <c r="A23" s="19"/>
      <c r="B23" s="16"/>
      <c r="C23" s="33">
        <v>901</v>
      </c>
      <c r="D23" s="29">
        <v>1102</v>
      </c>
      <c r="E23" s="26" t="s">
        <v>38</v>
      </c>
      <c r="F23" s="22"/>
      <c r="G23" s="23"/>
      <c r="H23" s="24"/>
      <c r="I23" s="101">
        <f>10005+39</f>
        <v>10044</v>
      </c>
    </row>
    <row r="24" spans="1:12">
      <c r="A24" s="19"/>
      <c r="B24" s="16"/>
      <c r="C24" s="33">
        <v>901</v>
      </c>
      <c r="D24" s="29">
        <v>1102</v>
      </c>
      <c r="E24" s="26" t="s">
        <v>115</v>
      </c>
      <c r="F24" s="22"/>
      <c r="G24" s="23"/>
      <c r="H24" s="99"/>
      <c r="I24" s="102">
        <v>94.8</v>
      </c>
    </row>
    <row r="25" spans="1:12">
      <c r="A25" s="19"/>
      <c r="B25" s="16"/>
      <c r="C25" s="33">
        <v>901</v>
      </c>
      <c r="D25" s="29">
        <v>1102</v>
      </c>
      <c r="E25" s="26" t="s">
        <v>103</v>
      </c>
      <c r="F25" s="22"/>
      <c r="G25" s="23"/>
      <c r="H25" s="92"/>
      <c r="I25" s="101">
        <v>123.9</v>
      </c>
    </row>
    <row r="26" spans="1:12">
      <c r="A26" s="19"/>
      <c r="B26" s="16"/>
      <c r="C26" s="33">
        <v>901</v>
      </c>
      <c r="D26" s="29">
        <v>1102</v>
      </c>
      <c r="E26" s="26" t="s">
        <v>104</v>
      </c>
      <c r="F26" s="22"/>
      <c r="G26" s="23"/>
      <c r="H26" s="93"/>
      <c r="I26" s="101">
        <v>53.1</v>
      </c>
    </row>
    <row r="27" spans="1:12" ht="49.5" customHeight="1">
      <c r="A27" s="19">
        <v>6</v>
      </c>
      <c r="B27" s="16" t="s">
        <v>87</v>
      </c>
      <c r="C27" s="19">
        <v>901</v>
      </c>
      <c r="D27" s="21">
        <v>709</v>
      </c>
      <c r="E27" s="22" t="s">
        <v>56</v>
      </c>
      <c r="F27" s="22"/>
      <c r="G27" s="23"/>
      <c r="H27" s="24"/>
      <c r="I27" s="100">
        <v>19.5</v>
      </c>
    </row>
    <row r="28" spans="1:12" ht="42.75" customHeight="1">
      <c r="A28" s="19">
        <v>7</v>
      </c>
      <c r="B28" s="16" t="s">
        <v>88</v>
      </c>
      <c r="C28" s="19">
        <v>901</v>
      </c>
      <c r="D28" s="21">
        <v>709</v>
      </c>
      <c r="E28" s="22" t="s">
        <v>57</v>
      </c>
      <c r="F28" s="22"/>
      <c r="G28" s="23"/>
      <c r="H28" s="24"/>
      <c r="I28" s="100">
        <v>21.6</v>
      </c>
    </row>
    <row r="29" spans="1:12" ht="44.25" customHeight="1">
      <c r="A29" s="19">
        <v>8</v>
      </c>
      <c r="B29" s="34" t="s">
        <v>89</v>
      </c>
      <c r="C29" s="19">
        <v>901</v>
      </c>
      <c r="D29" s="21">
        <v>709</v>
      </c>
      <c r="E29" s="22" t="s">
        <v>54</v>
      </c>
      <c r="F29" s="22"/>
      <c r="G29" s="23"/>
      <c r="H29" s="24"/>
      <c r="I29" s="100">
        <v>8.4</v>
      </c>
    </row>
    <row r="30" spans="1:12" ht="42" customHeight="1">
      <c r="A30" s="19">
        <v>9</v>
      </c>
      <c r="B30" s="16" t="s">
        <v>90</v>
      </c>
      <c r="C30" s="19"/>
      <c r="D30" s="21"/>
      <c r="E30" s="35" t="s">
        <v>23</v>
      </c>
      <c r="F30" s="36"/>
      <c r="G30" s="23"/>
      <c r="H30" s="24"/>
      <c r="I30" s="100">
        <f>SUM(I31:I33)</f>
        <v>274215.3</v>
      </c>
    </row>
    <row r="31" spans="1:12">
      <c r="A31" s="19"/>
      <c r="B31" s="16"/>
      <c r="C31" s="33">
        <v>901</v>
      </c>
      <c r="D31" s="29">
        <v>408</v>
      </c>
      <c r="E31" s="37" t="s">
        <v>12</v>
      </c>
      <c r="F31" s="38"/>
      <c r="G31" s="23"/>
      <c r="H31" s="24"/>
      <c r="I31" s="101">
        <v>6405</v>
      </c>
    </row>
    <row r="32" spans="1:12">
      <c r="A32" s="19"/>
      <c r="B32" s="39"/>
      <c r="C32" s="28">
        <v>901</v>
      </c>
      <c r="D32" s="40">
        <v>409</v>
      </c>
      <c r="E32" s="41" t="s">
        <v>12</v>
      </c>
      <c r="F32" s="41"/>
      <c r="G32" s="27"/>
      <c r="H32" s="27"/>
      <c r="I32" s="102">
        <f>30905.6-107.6+107.6-120+120</f>
        <v>30905.599999999999</v>
      </c>
    </row>
    <row r="33" spans="1:13">
      <c r="A33" s="19"/>
      <c r="B33" s="39"/>
      <c r="C33" s="98">
        <v>901</v>
      </c>
      <c r="D33" s="79">
        <v>409</v>
      </c>
      <c r="E33" s="37" t="s">
        <v>107</v>
      </c>
      <c r="F33" s="95"/>
      <c r="G33" s="81"/>
      <c r="H33" s="81"/>
      <c r="I33" s="101">
        <v>236904.7</v>
      </c>
    </row>
    <row r="34" spans="1:13" ht="42.75" customHeight="1">
      <c r="A34" s="19">
        <v>10</v>
      </c>
      <c r="B34" s="16" t="s">
        <v>100</v>
      </c>
      <c r="C34" s="19">
        <v>901</v>
      </c>
      <c r="D34" s="42">
        <v>410</v>
      </c>
      <c r="E34" s="43" t="s">
        <v>53</v>
      </c>
      <c r="F34" s="43"/>
      <c r="G34" s="23"/>
      <c r="H34" s="24"/>
      <c r="I34" s="103">
        <f>10-10</f>
        <v>0</v>
      </c>
    </row>
    <row r="35" spans="1:13" ht="40.5" customHeight="1">
      <c r="A35" s="19">
        <v>11</v>
      </c>
      <c r="B35" s="16" t="s">
        <v>63</v>
      </c>
      <c r="C35" s="19"/>
      <c r="D35" s="21"/>
      <c r="E35" s="44" t="s">
        <v>52</v>
      </c>
      <c r="F35" s="43"/>
      <c r="G35" s="23"/>
      <c r="H35" s="24"/>
      <c r="I35" s="100">
        <f>SUM(I36:I37)</f>
        <v>8</v>
      </c>
    </row>
    <row r="36" spans="1:13" ht="12.75" customHeight="1">
      <c r="A36" s="19"/>
      <c r="B36" s="16"/>
      <c r="C36" s="33">
        <v>901</v>
      </c>
      <c r="D36" s="29">
        <v>405</v>
      </c>
      <c r="E36" s="48" t="s">
        <v>73</v>
      </c>
      <c r="F36" s="47"/>
      <c r="G36" s="23"/>
      <c r="H36" s="75"/>
      <c r="I36" s="101">
        <v>8</v>
      </c>
    </row>
    <row r="37" spans="1:13" ht="14.25" customHeight="1">
      <c r="A37" s="19"/>
      <c r="B37" s="16"/>
      <c r="C37" s="33">
        <v>901</v>
      </c>
      <c r="D37" s="29">
        <v>412</v>
      </c>
      <c r="E37" s="48" t="s">
        <v>73</v>
      </c>
      <c r="F37" s="47"/>
      <c r="G37" s="23"/>
      <c r="H37" s="75"/>
      <c r="I37" s="101">
        <f>50-50</f>
        <v>0</v>
      </c>
    </row>
    <row r="38" spans="1:13" ht="37.5" customHeight="1">
      <c r="A38" s="19">
        <v>12</v>
      </c>
      <c r="B38" s="45" t="s">
        <v>64</v>
      </c>
      <c r="C38" s="25">
        <v>901</v>
      </c>
      <c r="D38" s="83">
        <v>412</v>
      </c>
      <c r="E38" s="84" t="s">
        <v>51</v>
      </c>
      <c r="F38" s="82"/>
      <c r="G38" s="81"/>
      <c r="H38" s="81"/>
      <c r="I38" s="100">
        <f>642.7-500-142.7</f>
        <v>0</v>
      </c>
      <c r="L38" s="8"/>
    </row>
    <row r="39" spans="1:13" ht="45" customHeight="1">
      <c r="A39" s="19">
        <v>13</v>
      </c>
      <c r="B39" s="20" t="s">
        <v>91</v>
      </c>
      <c r="C39" s="19"/>
      <c r="D39" s="21"/>
      <c r="E39" s="22" t="s">
        <v>13</v>
      </c>
      <c r="F39" s="22"/>
      <c r="G39" s="23"/>
      <c r="H39" s="24"/>
      <c r="I39" s="100">
        <f>SUM(I40:I47)</f>
        <v>44366.799999999996</v>
      </c>
      <c r="K39" s="97"/>
    </row>
    <row r="40" spans="1:13" ht="15" customHeight="1">
      <c r="A40" s="19"/>
      <c r="B40" s="20"/>
      <c r="C40" s="33">
        <v>901</v>
      </c>
      <c r="D40" s="29">
        <v>501</v>
      </c>
      <c r="E40" s="26" t="s">
        <v>14</v>
      </c>
      <c r="F40" s="26"/>
      <c r="G40" s="23"/>
      <c r="H40" s="92"/>
      <c r="I40" s="101">
        <f>420</f>
        <v>420</v>
      </c>
    </row>
    <row r="41" spans="1:13" ht="15" customHeight="1">
      <c r="A41" s="19"/>
      <c r="B41" s="20"/>
      <c r="C41" s="33">
        <v>901</v>
      </c>
      <c r="D41" s="29">
        <v>502</v>
      </c>
      <c r="E41" s="37" t="s">
        <v>108</v>
      </c>
      <c r="F41" s="37"/>
      <c r="G41" s="53"/>
      <c r="H41" s="53"/>
      <c r="I41" s="102">
        <f>2756.5-1463.3-493.2</f>
        <v>800</v>
      </c>
    </row>
    <row r="42" spans="1:13">
      <c r="A42" s="19"/>
      <c r="B42" s="16"/>
      <c r="C42" s="33">
        <v>901</v>
      </c>
      <c r="D42" s="29">
        <v>502</v>
      </c>
      <c r="E42" s="37" t="s">
        <v>109</v>
      </c>
      <c r="F42" s="37"/>
      <c r="G42" s="53"/>
      <c r="H42" s="53"/>
      <c r="I42" s="102">
        <f>93.5-10</f>
        <v>83.5</v>
      </c>
      <c r="K42" s="97"/>
    </row>
    <row r="43" spans="1:13">
      <c r="A43" s="19"/>
      <c r="B43" s="16"/>
      <c r="C43" s="33">
        <v>901</v>
      </c>
      <c r="D43" s="79">
        <v>502</v>
      </c>
      <c r="E43" s="37" t="s">
        <v>14</v>
      </c>
      <c r="F43" s="37"/>
      <c r="G43" s="53"/>
      <c r="H43" s="53"/>
      <c r="I43" s="102">
        <f>1588.3+600-380-510</f>
        <v>1298.3000000000002</v>
      </c>
      <c r="K43" s="104" t="s">
        <v>110</v>
      </c>
      <c r="L43" s="104"/>
      <c r="M43" s="104"/>
    </row>
    <row r="44" spans="1:13">
      <c r="A44" s="19"/>
      <c r="B44" s="16"/>
      <c r="C44" s="98">
        <v>901</v>
      </c>
      <c r="D44" s="79">
        <v>502</v>
      </c>
      <c r="E44" s="37" t="s">
        <v>99</v>
      </c>
      <c r="F44" s="37"/>
      <c r="G44" s="53"/>
      <c r="H44" s="53"/>
      <c r="I44" s="101">
        <v>23277.3</v>
      </c>
    </row>
    <row r="45" spans="1:13">
      <c r="A45" s="19"/>
      <c r="B45" s="16"/>
      <c r="C45" s="98">
        <v>901</v>
      </c>
      <c r="D45" s="79">
        <v>503</v>
      </c>
      <c r="E45" s="37" t="s">
        <v>14</v>
      </c>
      <c r="F45" s="35"/>
      <c r="G45" s="53"/>
      <c r="H45" s="53"/>
      <c r="I45" s="102">
        <f>16452.2-78.1</f>
        <v>16374.1</v>
      </c>
    </row>
    <row r="46" spans="1:13">
      <c r="A46" s="19"/>
      <c r="B46" s="16"/>
      <c r="C46" s="98">
        <v>901</v>
      </c>
      <c r="D46" s="79">
        <v>505</v>
      </c>
      <c r="E46" s="37" t="s">
        <v>14</v>
      </c>
      <c r="F46" s="37"/>
      <c r="G46" s="53"/>
      <c r="H46" s="53"/>
      <c r="I46" s="101">
        <f>713.6+2000-850+250</f>
        <v>2113.6</v>
      </c>
    </row>
    <row r="47" spans="1:13">
      <c r="A47" s="19"/>
      <c r="B47" s="16"/>
      <c r="C47" s="98">
        <v>901</v>
      </c>
      <c r="D47" s="79">
        <v>505</v>
      </c>
      <c r="E47" s="37" t="s">
        <v>99</v>
      </c>
      <c r="F47" s="41"/>
      <c r="G47" s="27"/>
      <c r="H47" s="27"/>
      <c r="I47" s="101">
        <v>0</v>
      </c>
    </row>
    <row r="48" spans="1:13" ht="33.75" customHeight="1">
      <c r="A48" s="19">
        <v>14</v>
      </c>
      <c r="B48" s="16" t="s">
        <v>60</v>
      </c>
      <c r="C48" s="19">
        <v>901</v>
      </c>
      <c r="D48" s="21">
        <v>503</v>
      </c>
      <c r="E48" s="22" t="s">
        <v>50</v>
      </c>
      <c r="F48" s="49"/>
      <c r="G48" s="50"/>
      <c r="H48" s="51"/>
      <c r="I48" s="100">
        <v>0</v>
      </c>
    </row>
    <row r="49" spans="1:13" ht="43.5" customHeight="1">
      <c r="A49" s="19">
        <v>15</v>
      </c>
      <c r="B49" s="45" t="s">
        <v>40</v>
      </c>
      <c r="C49" s="19">
        <v>901</v>
      </c>
      <c r="D49" s="52">
        <v>412</v>
      </c>
      <c r="E49" s="35" t="s">
        <v>36</v>
      </c>
      <c r="F49" s="35"/>
      <c r="G49" s="53"/>
      <c r="H49" s="53"/>
      <c r="I49" s="100">
        <f>53.5-41.8</f>
        <v>11.700000000000003</v>
      </c>
    </row>
    <row r="50" spans="1:13" ht="25.5" customHeight="1">
      <c r="A50" s="19">
        <v>16</v>
      </c>
      <c r="B50" s="16" t="s">
        <v>92</v>
      </c>
      <c r="C50" s="19">
        <v>901</v>
      </c>
      <c r="D50" s="21">
        <v>603</v>
      </c>
      <c r="E50" s="22" t="s">
        <v>49</v>
      </c>
      <c r="F50" s="22"/>
      <c r="G50" s="23"/>
      <c r="H50" s="24"/>
      <c r="I50" s="100">
        <f>562.5+80</f>
        <v>642.5</v>
      </c>
      <c r="L50" s="8" t="s">
        <v>85</v>
      </c>
      <c r="M50" s="8" t="s">
        <v>85</v>
      </c>
    </row>
    <row r="51" spans="1:13" ht="41.25" customHeight="1">
      <c r="A51" s="19">
        <v>17</v>
      </c>
      <c r="B51" s="45" t="s">
        <v>72</v>
      </c>
      <c r="C51" s="19"/>
      <c r="D51" s="21"/>
      <c r="E51" s="22" t="s">
        <v>15</v>
      </c>
      <c r="F51" s="22"/>
      <c r="G51" s="23"/>
      <c r="H51" s="24"/>
      <c r="I51" s="100">
        <f>SUM(I52:I63)</f>
        <v>182564.30000000002</v>
      </c>
    </row>
    <row r="52" spans="1:13">
      <c r="A52" s="19"/>
      <c r="B52" s="16"/>
      <c r="C52" s="33">
        <v>901</v>
      </c>
      <c r="D52" s="79">
        <v>701</v>
      </c>
      <c r="E52" s="37" t="s">
        <v>16</v>
      </c>
      <c r="F52" s="26"/>
      <c r="G52" s="23"/>
      <c r="H52" s="24"/>
      <c r="I52" s="101">
        <f>31010.4+395-330</f>
        <v>31075.4</v>
      </c>
    </row>
    <row r="53" spans="1:13">
      <c r="A53" s="19"/>
      <c r="B53" s="16"/>
      <c r="C53" s="33">
        <v>901</v>
      </c>
      <c r="D53" s="79">
        <v>701</v>
      </c>
      <c r="E53" s="37" t="s">
        <v>17</v>
      </c>
      <c r="F53" s="26"/>
      <c r="G53" s="23"/>
      <c r="H53" s="24"/>
      <c r="I53" s="102">
        <f>22756.8+339.4</f>
        <v>23096.2</v>
      </c>
    </row>
    <row r="54" spans="1:13">
      <c r="A54" s="19"/>
      <c r="B54" s="16"/>
      <c r="C54" s="33">
        <v>901</v>
      </c>
      <c r="D54" s="79">
        <v>702</v>
      </c>
      <c r="E54" s="37" t="s">
        <v>16</v>
      </c>
      <c r="F54" s="26"/>
      <c r="G54" s="23"/>
      <c r="H54" s="24"/>
      <c r="I54" s="102">
        <f>47871.8-365-7.9</f>
        <v>47498.9</v>
      </c>
    </row>
    <row r="55" spans="1:13">
      <c r="A55" s="19"/>
      <c r="B55" s="16"/>
      <c r="C55" s="33">
        <v>901</v>
      </c>
      <c r="D55" s="79">
        <v>702</v>
      </c>
      <c r="E55" s="37" t="s">
        <v>17</v>
      </c>
      <c r="F55" s="26"/>
      <c r="G55" s="23"/>
      <c r="H55" s="24"/>
      <c r="I55" s="102">
        <f>60061.4-128-256.7+335.2</f>
        <v>60011.9</v>
      </c>
      <c r="K55" t="s">
        <v>114</v>
      </c>
    </row>
    <row r="56" spans="1:13">
      <c r="A56" s="19"/>
      <c r="B56" s="16"/>
      <c r="C56" s="33">
        <v>901</v>
      </c>
      <c r="D56" s="79">
        <v>702</v>
      </c>
      <c r="E56" s="37" t="s">
        <v>101</v>
      </c>
      <c r="F56" s="26"/>
      <c r="G56" s="23"/>
      <c r="H56" s="92"/>
      <c r="I56" s="101">
        <v>4761</v>
      </c>
    </row>
    <row r="57" spans="1:13">
      <c r="A57" s="19"/>
      <c r="B57" s="16"/>
      <c r="C57" s="33">
        <v>901</v>
      </c>
      <c r="D57" s="79">
        <v>702</v>
      </c>
      <c r="E57" s="37" t="s">
        <v>102</v>
      </c>
      <c r="F57" s="26"/>
      <c r="G57" s="23"/>
      <c r="H57" s="92"/>
      <c r="I57" s="101">
        <v>3174.6</v>
      </c>
    </row>
    <row r="58" spans="1:13">
      <c r="A58" s="19"/>
      <c r="B58" s="16"/>
      <c r="C58" s="33">
        <v>901</v>
      </c>
      <c r="D58" s="79">
        <v>703</v>
      </c>
      <c r="E58" s="37" t="s">
        <v>16</v>
      </c>
      <c r="F58" s="26"/>
      <c r="G58" s="23"/>
      <c r="H58" s="24"/>
      <c r="I58" s="101">
        <f>9555-1055</f>
        <v>8500</v>
      </c>
    </row>
    <row r="59" spans="1:13">
      <c r="A59" s="19"/>
      <c r="B59" s="16"/>
      <c r="C59" s="33">
        <v>901</v>
      </c>
      <c r="D59" s="79">
        <v>703</v>
      </c>
      <c r="E59" s="37" t="s">
        <v>17</v>
      </c>
      <c r="F59" s="26"/>
      <c r="G59" s="23"/>
      <c r="H59" s="99"/>
      <c r="I59" s="102">
        <v>122.7</v>
      </c>
      <c r="K59">
        <v>122.7</v>
      </c>
    </row>
    <row r="60" spans="1:13">
      <c r="A60" s="19"/>
      <c r="B60" s="16"/>
      <c r="C60" s="33">
        <v>901</v>
      </c>
      <c r="D60" s="79">
        <v>707</v>
      </c>
      <c r="E60" s="37" t="s">
        <v>17</v>
      </c>
      <c r="F60" s="26"/>
      <c r="G60" s="23"/>
      <c r="H60" s="24"/>
      <c r="I60" s="101">
        <f>1981.8</f>
        <v>1981.8</v>
      </c>
    </row>
    <row r="61" spans="1:13">
      <c r="A61" s="19"/>
      <c r="B61" s="16"/>
      <c r="C61" s="33">
        <v>901</v>
      </c>
      <c r="D61" s="79">
        <v>707</v>
      </c>
      <c r="E61" s="37" t="s">
        <v>74</v>
      </c>
      <c r="F61" s="26"/>
      <c r="G61" s="23"/>
      <c r="H61" s="75"/>
      <c r="I61" s="101">
        <v>1942.1</v>
      </c>
      <c r="K61" t="s">
        <v>111</v>
      </c>
    </row>
    <row r="62" spans="1:13">
      <c r="A62" s="19"/>
      <c r="B62" s="16"/>
      <c r="C62" s="33">
        <v>901</v>
      </c>
      <c r="D62" s="79">
        <v>709</v>
      </c>
      <c r="E62" s="37" t="s">
        <v>16</v>
      </c>
      <c r="F62" s="26"/>
      <c r="G62" s="23"/>
      <c r="H62" s="71"/>
      <c r="I62" s="101">
        <v>15</v>
      </c>
    </row>
    <row r="63" spans="1:13">
      <c r="A63" s="19"/>
      <c r="B63" s="16"/>
      <c r="C63" s="33">
        <v>901</v>
      </c>
      <c r="D63" s="79">
        <v>1004</v>
      </c>
      <c r="E63" s="37" t="s">
        <v>17</v>
      </c>
      <c r="F63" s="26"/>
      <c r="G63" s="23"/>
      <c r="H63" s="94"/>
      <c r="I63" s="101">
        <f>128+256.7</f>
        <v>384.7</v>
      </c>
    </row>
    <row r="64" spans="1:13" ht="66.75" customHeight="1">
      <c r="A64" s="19">
        <v>18</v>
      </c>
      <c r="B64" s="16" t="s">
        <v>41</v>
      </c>
      <c r="C64" s="19">
        <v>901</v>
      </c>
      <c r="D64" s="21">
        <v>702</v>
      </c>
      <c r="E64" s="22" t="s">
        <v>48</v>
      </c>
      <c r="F64" s="22"/>
      <c r="G64" s="54"/>
      <c r="H64" s="55"/>
      <c r="I64" s="100">
        <v>0</v>
      </c>
    </row>
    <row r="65" spans="1:15" ht="38.25">
      <c r="A65" s="19">
        <v>19</v>
      </c>
      <c r="B65" s="16" t="s">
        <v>34</v>
      </c>
      <c r="C65" s="19"/>
      <c r="D65" s="21"/>
      <c r="E65" s="22" t="s">
        <v>27</v>
      </c>
      <c r="F65" s="26"/>
      <c r="G65" s="23"/>
      <c r="H65" s="24"/>
      <c r="I65" s="100">
        <f>SUM(I66:I66)</f>
        <v>32056.5</v>
      </c>
    </row>
    <row r="66" spans="1:15">
      <c r="A66" s="19"/>
      <c r="B66" s="16"/>
      <c r="C66" s="33">
        <v>901</v>
      </c>
      <c r="D66" s="29">
        <v>801</v>
      </c>
      <c r="E66" s="26" t="s">
        <v>83</v>
      </c>
      <c r="F66" s="26"/>
      <c r="G66" s="23"/>
      <c r="H66" s="90"/>
      <c r="I66" s="101">
        <v>32056.5</v>
      </c>
    </row>
    <row r="67" spans="1:15" ht="32.25" customHeight="1">
      <c r="A67" s="19">
        <v>20</v>
      </c>
      <c r="B67" s="45" t="s">
        <v>93</v>
      </c>
      <c r="C67" s="33"/>
      <c r="D67" s="21"/>
      <c r="E67" s="22" t="s">
        <v>18</v>
      </c>
      <c r="F67" s="22"/>
      <c r="G67" s="23"/>
      <c r="H67" s="24"/>
      <c r="I67" s="100">
        <f>SUM(I68:I71)</f>
        <v>29084.300000000003</v>
      </c>
    </row>
    <row r="68" spans="1:15">
      <c r="A68" s="19"/>
      <c r="B68" s="16"/>
      <c r="C68" s="33">
        <v>901</v>
      </c>
      <c r="D68" s="29">
        <v>1003</v>
      </c>
      <c r="E68" s="26" t="s">
        <v>19</v>
      </c>
      <c r="F68" s="22"/>
      <c r="G68" s="23"/>
      <c r="H68" s="24"/>
      <c r="I68" s="101">
        <v>2415</v>
      </c>
    </row>
    <row r="69" spans="1:15">
      <c r="A69" s="19"/>
      <c r="B69" s="16"/>
      <c r="C69" s="33">
        <v>901</v>
      </c>
      <c r="D69" s="29">
        <v>1003</v>
      </c>
      <c r="E69" s="26" t="s">
        <v>20</v>
      </c>
      <c r="F69" s="22"/>
      <c r="G69" s="23"/>
      <c r="H69" s="24"/>
      <c r="I69" s="101">
        <v>24494.3</v>
      </c>
    </row>
    <row r="70" spans="1:15">
      <c r="A70" s="19"/>
      <c r="B70" s="16"/>
      <c r="C70" s="28">
        <v>901</v>
      </c>
      <c r="D70" s="40">
        <v>1003</v>
      </c>
      <c r="E70" s="41" t="s">
        <v>82</v>
      </c>
      <c r="F70" s="59"/>
      <c r="G70" s="27"/>
      <c r="H70" s="27"/>
      <c r="I70" s="101">
        <v>8.4</v>
      </c>
    </row>
    <row r="71" spans="1:15">
      <c r="A71" s="19"/>
      <c r="B71" s="16"/>
      <c r="C71" s="33">
        <v>901</v>
      </c>
      <c r="D71" s="29">
        <v>1006</v>
      </c>
      <c r="E71" s="26" t="s">
        <v>20</v>
      </c>
      <c r="F71" s="22"/>
      <c r="G71" s="23"/>
      <c r="H71" s="24"/>
      <c r="I71" s="101">
        <f>2179.3-12.7</f>
        <v>2166.6000000000004</v>
      </c>
    </row>
    <row r="72" spans="1:15" ht="43.5" customHeight="1">
      <c r="A72" s="19">
        <v>21</v>
      </c>
      <c r="B72" s="16" t="s">
        <v>94</v>
      </c>
      <c r="C72" s="19">
        <v>901</v>
      </c>
      <c r="D72" s="21">
        <v>1003</v>
      </c>
      <c r="E72" s="35" t="s">
        <v>47</v>
      </c>
      <c r="F72" s="26"/>
      <c r="G72" s="23"/>
      <c r="H72" s="24"/>
      <c r="I72" s="100">
        <v>24.3</v>
      </c>
    </row>
    <row r="73" spans="1:15" ht="39.75" customHeight="1">
      <c r="A73" s="30">
        <v>22</v>
      </c>
      <c r="B73" s="31" t="s">
        <v>65</v>
      </c>
      <c r="C73" s="19"/>
      <c r="D73" s="21"/>
      <c r="E73" s="44" t="s">
        <v>24</v>
      </c>
      <c r="F73" s="26"/>
      <c r="G73" s="23"/>
      <c r="H73" s="24"/>
      <c r="I73" s="100">
        <f>SUM(I74:I75)</f>
        <v>0</v>
      </c>
    </row>
    <row r="74" spans="1:15" ht="15" customHeight="1">
      <c r="A74" s="30"/>
      <c r="B74" s="56"/>
      <c r="C74" s="33">
        <v>901</v>
      </c>
      <c r="D74" s="29">
        <v>502</v>
      </c>
      <c r="E74" s="48" t="s">
        <v>42</v>
      </c>
      <c r="F74" s="26"/>
      <c r="G74" s="23"/>
      <c r="H74" s="24"/>
      <c r="I74" s="101">
        <v>0</v>
      </c>
    </row>
    <row r="75" spans="1:15">
      <c r="A75" s="30"/>
      <c r="B75" s="20"/>
      <c r="C75" s="33">
        <v>901</v>
      </c>
      <c r="D75" s="29">
        <v>1003</v>
      </c>
      <c r="E75" s="48" t="s">
        <v>78</v>
      </c>
      <c r="F75" s="26"/>
      <c r="G75" s="23"/>
      <c r="H75" s="24"/>
      <c r="I75" s="101">
        <v>0</v>
      </c>
    </row>
    <row r="76" spans="1:15" ht="50.25" customHeight="1">
      <c r="A76" s="30">
        <v>23</v>
      </c>
      <c r="B76" s="16" t="s">
        <v>66</v>
      </c>
      <c r="C76" s="19">
        <v>901</v>
      </c>
      <c r="D76" s="21">
        <v>405</v>
      </c>
      <c r="E76" s="22" t="s">
        <v>80</v>
      </c>
      <c r="F76" s="26"/>
      <c r="G76" s="23"/>
      <c r="H76" s="24"/>
      <c r="I76" s="100">
        <v>133.9</v>
      </c>
    </row>
    <row r="77" spans="1:15" ht="52.5" customHeight="1">
      <c r="A77" s="19">
        <v>24</v>
      </c>
      <c r="B77" s="20" t="s">
        <v>95</v>
      </c>
      <c r="C77" s="19">
        <v>901</v>
      </c>
      <c r="D77" s="21">
        <v>113</v>
      </c>
      <c r="E77" s="22" t="s">
        <v>21</v>
      </c>
      <c r="F77" s="22"/>
      <c r="G77" s="23"/>
      <c r="H77" s="24"/>
      <c r="I77" s="100">
        <f>476-79.7</f>
        <v>396.3</v>
      </c>
      <c r="O77" s="9"/>
    </row>
    <row r="78" spans="1:15" ht="41.25" customHeight="1">
      <c r="A78" s="25">
        <v>25</v>
      </c>
      <c r="B78" s="31" t="s">
        <v>96</v>
      </c>
      <c r="C78" s="57"/>
      <c r="D78" s="58"/>
      <c r="E78" s="59" t="s">
        <v>22</v>
      </c>
      <c r="F78" s="59"/>
      <c r="G78" s="27"/>
      <c r="H78" s="27"/>
      <c r="I78" s="100">
        <f>SUM(I79:I81)</f>
        <v>3451.5</v>
      </c>
    </row>
    <row r="79" spans="1:15" ht="16.5" customHeight="1">
      <c r="A79" s="25"/>
      <c r="B79" s="31"/>
      <c r="C79" s="89">
        <v>901</v>
      </c>
      <c r="D79" s="40">
        <v>106</v>
      </c>
      <c r="E79" s="41" t="s">
        <v>22</v>
      </c>
      <c r="F79" s="41"/>
      <c r="G79" s="27"/>
      <c r="H79" s="27"/>
      <c r="I79" s="101">
        <v>3438.7</v>
      </c>
    </row>
    <row r="80" spans="1:15" ht="16.5" customHeight="1">
      <c r="A80" s="25"/>
      <c r="B80" s="31"/>
      <c r="C80" s="89">
        <v>901</v>
      </c>
      <c r="D80" s="40">
        <v>106</v>
      </c>
      <c r="E80" s="41" t="s">
        <v>112</v>
      </c>
      <c r="F80" s="41"/>
      <c r="G80" s="27"/>
      <c r="H80" s="27"/>
      <c r="I80" s="102">
        <v>7.4</v>
      </c>
    </row>
    <row r="81" spans="1:13" ht="16.5" customHeight="1">
      <c r="A81" s="25"/>
      <c r="B81" s="31"/>
      <c r="C81" s="89">
        <v>901</v>
      </c>
      <c r="D81" s="40">
        <v>113</v>
      </c>
      <c r="E81" s="41" t="s">
        <v>22</v>
      </c>
      <c r="F81" s="41"/>
      <c r="G81" s="27"/>
      <c r="H81" s="27"/>
      <c r="I81" s="102">
        <f>5+0.4</f>
        <v>5.4</v>
      </c>
    </row>
    <row r="82" spans="1:13" ht="66.75" customHeight="1">
      <c r="A82" s="19">
        <v>26</v>
      </c>
      <c r="B82" s="16" t="s">
        <v>28</v>
      </c>
      <c r="C82" s="60">
        <v>901</v>
      </c>
      <c r="D82" s="46">
        <v>412</v>
      </c>
      <c r="E82" s="44" t="s">
        <v>37</v>
      </c>
      <c r="F82" s="49"/>
      <c r="G82" s="50"/>
      <c r="H82" s="51"/>
      <c r="I82" s="100">
        <v>500</v>
      </c>
      <c r="M82" t="s">
        <v>85</v>
      </c>
    </row>
    <row r="83" spans="1:13" ht="45.75" customHeight="1">
      <c r="A83" s="19">
        <v>27</v>
      </c>
      <c r="B83" s="16" t="s">
        <v>79</v>
      </c>
      <c r="C83" s="60"/>
      <c r="D83" s="21"/>
      <c r="E83" s="22" t="s">
        <v>46</v>
      </c>
      <c r="F83" s="49"/>
      <c r="G83" s="50"/>
      <c r="H83" s="51"/>
      <c r="I83" s="100">
        <f>SUM(I84:I85)</f>
        <v>20.100000000000001</v>
      </c>
    </row>
    <row r="84" spans="1:13" ht="12.75" customHeight="1">
      <c r="A84" s="19"/>
      <c r="B84" s="16"/>
      <c r="C84" s="74">
        <v>901</v>
      </c>
      <c r="D84" s="79">
        <v>707</v>
      </c>
      <c r="E84" s="37" t="s">
        <v>75</v>
      </c>
      <c r="F84" s="76"/>
      <c r="G84" s="77"/>
      <c r="H84" s="77"/>
      <c r="I84" s="101">
        <v>15</v>
      </c>
    </row>
    <row r="85" spans="1:13" ht="12.75" customHeight="1">
      <c r="A85" s="19"/>
      <c r="B85" s="16"/>
      <c r="C85" s="74">
        <v>901</v>
      </c>
      <c r="D85" s="79">
        <v>709</v>
      </c>
      <c r="E85" s="37" t="s">
        <v>75</v>
      </c>
      <c r="F85" s="76"/>
      <c r="G85" s="77"/>
      <c r="H85" s="77"/>
      <c r="I85" s="101">
        <v>5.0999999999999996</v>
      </c>
    </row>
    <row r="86" spans="1:13" ht="66.75" customHeight="1">
      <c r="A86" s="19">
        <v>28</v>
      </c>
      <c r="B86" s="61" t="s">
        <v>29</v>
      </c>
      <c r="C86" s="60">
        <v>901</v>
      </c>
      <c r="D86" s="21">
        <v>501</v>
      </c>
      <c r="E86" s="22" t="s">
        <v>30</v>
      </c>
      <c r="F86" s="49"/>
      <c r="G86" s="50"/>
      <c r="H86" s="51"/>
      <c r="I86" s="100">
        <f>1280-480</f>
        <v>800</v>
      </c>
    </row>
    <row r="87" spans="1:13" ht="45.75" customHeight="1">
      <c r="A87" s="19">
        <v>29</v>
      </c>
      <c r="B87" s="16" t="s">
        <v>76</v>
      </c>
      <c r="C87" s="60"/>
      <c r="D87" s="21">
        <v>1004</v>
      </c>
      <c r="E87" s="22" t="s">
        <v>31</v>
      </c>
      <c r="F87" s="49"/>
      <c r="G87" s="50"/>
      <c r="H87" s="51"/>
      <c r="I87" s="100">
        <f>SUM(I88:I88)</f>
        <v>1727.4</v>
      </c>
    </row>
    <row r="88" spans="1:13" ht="18.75" customHeight="1">
      <c r="A88" s="19"/>
      <c r="B88" s="85"/>
      <c r="C88" s="74">
        <v>901</v>
      </c>
      <c r="D88" s="29">
        <v>1004</v>
      </c>
      <c r="E88" s="37" t="s">
        <v>106</v>
      </c>
      <c r="F88" s="86"/>
      <c r="G88" s="87"/>
      <c r="H88" s="88"/>
      <c r="I88" s="101">
        <f>1256.6+1295.4-662.6-162</f>
        <v>1727.4</v>
      </c>
    </row>
    <row r="89" spans="1:13" ht="42" customHeight="1">
      <c r="A89" s="19">
        <v>30</v>
      </c>
      <c r="B89" s="62" t="s">
        <v>97</v>
      </c>
      <c r="C89" s="60">
        <v>901</v>
      </c>
      <c r="D89" s="21">
        <v>1003</v>
      </c>
      <c r="E89" s="22" t="s">
        <v>33</v>
      </c>
      <c r="F89" s="49"/>
      <c r="G89" s="50"/>
      <c r="H89" s="51"/>
      <c r="I89" s="100">
        <v>5</v>
      </c>
    </row>
    <row r="90" spans="1:13" ht="42" customHeight="1">
      <c r="A90" s="19">
        <v>31</v>
      </c>
      <c r="B90" s="62" t="s">
        <v>39</v>
      </c>
      <c r="C90" s="60">
        <v>901</v>
      </c>
      <c r="D90" s="21">
        <v>412</v>
      </c>
      <c r="E90" s="22" t="s">
        <v>45</v>
      </c>
      <c r="F90" s="49"/>
      <c r="G90" s="50"/>
      <c r="H90" s="51"/>
      <c r="I90" s="100">
        <v>2</v>
      </c>
    </row>
    <row r="91" spans="1:13" ht="54" customHeight="1">
      <c r="A91" s="19">
        <v>32</v>
      </c>
      <c r="B91" s="32" t="s">
        <v>98</v>
      </c>
      <c r="C91" s="60">
        <v>901</v>
      </c>
      <c r="D91" s="52">
        <v>709</v>
      </c>
      <c r="E91" s="22" t="s">
        <v>43</v>
      </c>
      <c r="F91" s="49"/>
      <c r="G91" s="50"/>
      <c r="H91" s="51"/>
      <c r="I91" s="100">
        <f>120.5-120.5</f>
        <v>0</v>
      </c>
    </row>
    <row r="92" spans="1:13" ht="54" customHeight="1">
      <c r="A92" s="19">
        <v>33</v>
      </c>
      <c r="B92" s="72" t="s">
        <v>70</v>
      </c>
      <c r="C92" s="60">
        <v>901</v>
      </c>
      <c r="D92" s="21">
        <v>502</v>
      </c>
      <c r="E92" s="22" t="s">
        <v>44</v>
      </c>
      <c r="F92" s="49"/>
      <c r="G92" s="50"/>
      <c r="H92" s="51"/>
      <c r="I92" s="100">
        <v>3245.6</v>
      </c>
    </row>
    <row r="93" spans="1:13" ht="54" customHeight="1">
      <c r="A93" s="19">
        <v>34</v>
      </c>
      <c r="B93" s="31" t="s">
        <v>67</v>
      </c>
      <c r="C93" s="60">
        <v>901</v>
      </c>
      <c r="D93" s="21">
        <v>707</v>
      </c>
      <c r="E93" s="22" t="s">
        <v>68</v>
      </c>
      <c r="F93" s="49"/>
      <c r="G93" s="50"/>
      <c r="H93" s="51"/>
      <c r="I93" s="100">
        <f>15-15</f>
        <v>0</v>
      </c>
    </row>
    <row r="94" spans="1:13">
      <c r="A94" s="19"/>
      <c r="B94" s="16" t="s">
        <v>6</v>
      </c>
      <c r="C94" s="33"/>
      <c r="D94" s="33"/>
      <c r="E94" s="33"/>
      <c r="F94" s="33"/>
      <c r="G94" s="63"/>
      <c r="H94" s="33"/>
      <c r="I94" s="96">
        <f>SUM(I8+I11+I17+I18+I21+I27+I28+I29+I30+I34+I35+I38+I39+I48+I49+I50+I51+I64+I65+I67+I72+I73+I76+I77+I78+I82+I83+I86+I87+I89+I90+I91+I92+I93)</f>
        <v>624520.54900000012</v>
      </c>
      <c r="J94" s="73"/>
      <c r="K94" s="78"/>
      <c r="L94" s="3"/>
    </row>
    <row r="95" spans="1:13">
      <c r="A95" s="64"/>
      <c r="B95" s="11"/>
      <c r="C95" s="24"/>
      <c r="D95" s="24"/>
      <c r="E95" s="24"/>
      <c r="F95" s="24"/>
      <c r="G95" s="65"/>
      <c r="H95" s="64"/>
      <c r="I95" s="12"/>
    </row>
    <row r="96" spans="1:13">
      <c r="A96" s="64"/>
      <c r="B96" s="11"/>
      <c r="C96" s="24"/>
      <c r="D96" s="107"/>
      <c r="E96" s="108"/>
      <c r="F96" s="108"/>
      <c r="G96" s="108"/>
      <c r="H96" s="108"/>
      <c r="I96" s="108"/>
    </row>
    <row r="97" spans="1:11" ht="15">
      <c r="A97" s="105" t="s">
        <v>81</v>
      </c>
      <c r="B97" s="106"/>
      <c r="C97" s="106"/>
      <c r="D97" s="106"/>
      <c r="E97" s="106"/>
      <c r="F97" s="106"/>
      <c r="G97" s="106"/>
      <c r="H97" s="106"/>
      <c r="I97" s="106"/>
    </row>
    <row r="98" spans="1:11" ht="14.25">
      <c r="A98" s="66"/>
      <c r="B98" s="67"/>
      <c r="C98" s="68"/>
      <c r="D98" s="68"/>
      <c r="E98" s="68"/>
      <c r="F98" s="68"/>
      <c r="G98" s="69"/>
      <c r="H98" s="66"/>
      <c r="I98" s="70"/>
      <c r="K98" s="7"/>
    </row>
  </sheetData>
  <autoFilter ref="A7:I94"/>
  <mergeCells count="9">
    <mergeCell ref="K43:M43"/>
    <mergeCell ref="A97:I97"/>
    <mergeCell ref="D96:I96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5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2022-03-01T03:59:31Z</cp:lastPrinted>
  <dcterms:created xsi:type="dcterms:W3CDTF">1996-10-08T23:32:33Z</dcterms:created>
  <dcterms:modified xsi:type="dcterms:W3CDTF">2022-09-05T10:42:11Z</dcterms:modified>
</cp:coreProperties>
</file>