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прилож.4!$A$8:$H$345</definedName>
    <definedName name="_xlnm.Print_Area" localSheetId="0">прилож.4!$A$1:$H$348</definedName>
  </definedNames>
  <calcPr calcId="125725"/>
</workbook>
</file>

<file path=xl/calcChain.xml><?xml version="1.0" encoding="utf-8"?>
<calcChain xmlns="http://schemas.openxmlformats.org/spreadsheetml/2006/main">
  <c r="F137" i="6"/>
  <c r="F161"/>
  <c r="F165"/>
  <c r="F166"/>
  <c r="F190"/>
  <c r="H209"/>
  <c r="H277"/>
  <c r="H188"/>
  <c r="H178"/>
  <c r="F164"/>
  <c r="H202"/>
  <c r="F202"/>
  <c r="H203"/>
  <c r="F203"/>
  <c r="H157"/>
  <c r="H153"/>
  <c r="H159"/>
  <c r="H146"/>
  <c r="H339"/>
  <c r="F339"/>
  <c r="F185" l="1"/>
  <c r="F189"/>
  <c r="H189"/>
  <c r="F44" l="1"/>
  <c r="H334"/>
  <c r="F334"/>
  <c r="H44"/>
  <c r="H170"/>
  <c r="F168"/>
  <c r="F317"/>
  <c r="H91"/>
  <c r="F91"/>
  <c r="H94"/>
  <c r="F94"/>
  <c r="H17"/>
  <c r="F17"/>
  <c r="H99"/>
  <c r="H269"/>
  <c r="H270"/>
  <c r="F270"/>
  <c r="H289"/>
  <c r="F289"/>
  <c r="F188"/>
  <c r="H191"/>
  <c r="F191"/>
  <c r="H200" l="1"/>
  <c r="F200"/>
  <c r="F99" l="1"/>
  <c r="F159"/>
  <c r="F138"/>
  <c r="H158"/>
  <c r="F163"/>
  <c r="H320" l="1"/>
  <c r="F320"/>
  <c r="H319"/>
  <c r="F319"/>
  <c r="H318"/>
  <c r="F318"/>
  <c r="H43"/>
  <c r="H48"/>
  <c r="F48"/>
  <c r="H301" l="1"/>
  <c r="F301"/>
  <c r="H306" l="1"/>
  <c r="F306"/>
  <c r="H162" l="1"/>
  <c r="H161" s="1"/>
  <c r="F162"/>
  <c r="H216" l="1"/>
  <c r="F216"/>
  <c r="H213" l="1"/>
  <c r="F213"/>
  <c r="F158" l="1"/>
  <c r="H148" l="1"/>
  <c r="H147" s="1"/>
  <c r="F148"/>
  <c r="F147" s="1"/>
  <c r="H140" l="1"/>
  <c r="H139" s="1"/>
  <c r="F140"/>
  <c r="F139" s="1"/>
  <c r="H75"/>
  <c r="F75"/>
  <c r="H74"/>
  <c r="F74"/>
  <c r="F53"/>
  <c r="H333"/>
  <c r="H332" s="1"/>
  <c r="F333"/>
  <c r="F332" s="1"/>
  <c r="H198" l="1"/>
  <c r="F198"/>
  <c r="H243" l="1"/>
  <c r="H242" s="1"/>
  <c r="F243"/>
  <c r="F242" s="1"/>
  <c r="H223" l="1"/>
  <c r="H222" s="1"/>
  <c r="F223"/>
  <c r="F222" s="1"/>
  <c r="H71" l="1"/>
  <c r="H70" s="1"/>
  <c r="H69" s="1"/>
  <c r="F71"/>
  <c r="F70" s="1"/>
  <c r="F69" s="1"/>
  <c r="H219" l="1"/>
  <c r="H212" s="1"/>
  <c r="F219"/>
  <c r="F212" s="1"/>
  <c r="H87"/>
  <c r="F87"/>
  <c r="H89"/>
  <c r="F89"/>
  <c r="H86" l="1"/>
  <c r="F86"/>
  <c r="H259" l="1"/>
  <c r="F259"/>
  <c r="H261"/>
  <c r="F261"/>
  <c r="H263"/>
  <c r="F263"/>
  <c r="H246"/>
  <c r="F246"/>
  <c r="H248"/>
  <c r="F248"/>
  <c r="H251"/>
  <c r="F251"/>
  <c r="H253"/>
  <c r="F253"/>
  <c r="H238"/>
  <c r="F238"/>
  <c r="H240"/>
  <c r="F240"/>
  <c r="H256"/>
  <c r="H255" s="1"/>
  <c r="F256"/>
  <c r="F255" s="1"/>
  <c r="H226"/>
  <c r="F226"/>
  <c r="H228"/>
  <c r="F228"/>
  <c r="F225" l="1"/>
  <c r="F237"/>
  <c r="F236" s="1"/>
  <c r="F250"/>
  <c r="F245"/>
  <c r="F258"/>
  <c r="H225"/>
  <c r="H237"/>
  <c r="H236" s="1"/>
  <c r="H250"/>
  <c r="H245"/>
  <c r="H258"/>
  <c r="H308"/>
  <c r="F309"/>
  <c r="F308" s="1"/>
  <c r="H182" l="1"/>
  <c r="F182"/>
  <c r="H180"/>
  <c r="F180"/>
  <c r="H231" l="1"/>
  <c r="F231"/>
  <c r="H233"/>
  <c r="F233"/>
  <c r="H230" l="1"/>
  <c r="F230"/>
  <c r="H235" l="1"/>
  <c r="F235"/>
  <c r="H127"/>
  <c r="H126" s="1"/>
  <c r="F127"/>
  <c r="F126" s="1"/>
  <c r="H295" l="1"/>
  <c r="F295"/>
  <c r="H211" l="1"/>
  <c r="H210" s="1"/>
  <c r="F211"/>
  <c r="F210" s="1"/>
  <c r="H196"/>
  <c r="F196"/>
  <c r="H194"/>
  <c r="F194"/>
  <c r="H292" l="1"/>
  <c r="F292"/>
  <c r="H92"/>
  <c r="H85" s="1"/>
  <c r="F92"/>
  <c r="F85" s="1"/>
  <c r="H59"/>
  <c r="F59"/>
  <c r="H135" l="1"/>
  <c r="H134" s="1"/>
  <c r="F135"/>
  <c r="F134" s="1"/>
  <c r="H304"/>
  <c r="H303" s="1"/>
  <c r="F304"/>
  <c r="F303" s="1"/>
  <c r="H133" l="1"/>
  <c r="H130" l="1"/>
  <c r="H129" s="1"/>
  <c r="F130"/>
  <c r="F129" s="1"/>
  <c r="H120" l="1"/>
  <c r="F120"/>
  <c r="H102"/>
  <c r="F102"/>
  <c r="H118" l="1"/>
  <c r="F118"/>
  <c r="H116"/>
  <c r="F116"/>
  <c r="H114"/>
  <c r="F114"/>
  <c r="H112"/>
  <c r="F112"/>
  <c r="H312"/>
  <c r="H311" s="1"/>
  <c r="F312"/>
  <c r="F311" s="1"/>
  <c r="H111" l="1"/>
  <c r="F111"/>
  <c r="H283"/>
  <c r="F283"/>
  <c r="H108" l="1"/>
  <c r="F108"/>
  <c r="H37" l="1"/>
  <c r="F37"/>
  <c r="H33"/>
  <c r="F33"/>
  <c r="H28"/>
  <c r="H26" s="1"/>
  <c r="F28"/>
  <c r="F26" s="1"/>
  <c r="H338" l="1"/>
  <c r="F338"/>
  <c r="H208"/>
  <c r="H207" s="1"/>
  <c r="H206" s="1"/>
  <c r="H205" s="1"/>
  <c r="F208"/>
  <c r="F207" s="1"/>
  <c r="F206" s="1"/>
  <c r="F205" s="1"/>
  <c r="H46"/>
  <c r="F46"/>
  <c r="H337" l="1"/>
  <c r="H336" s="1"/>
  <c r="H335" s="1"/>
  <c r="H324"/>
  <c r="H327"/>
  <c r="H315"/>
  <c r="H314" s="1"/>
  <c r="H298"/>
  <c r="H291" s="1"/>
  <c r="H290" s="1"/>
  <c r="H288"/>
  <c r="H287" s="1"/>
  <c r="H286" s="1"/>
  <c r="H281"/>
  <c r="H279"/>
  <c r="H275"/>
  <c r="H272"/>
  <c r="H268"/>
  <c r="H177"/>
  <c r="H176" s="1"/>
  <c r="H171"/>
  <c r="H169" s="1"/>
  <c r="H168" s="1"/>
  <c r="H156"/>
  <c r="H154"/>
  <c r="H152"/>
  <c r="H145"/>
  <c r="H144" s="1"/>
  <c r="H143" s="1"/>
  <c r="H123"/>
  <c r="H122" s="1"/>
  <c r="H106"/>
  <c r="H105" s="1"/>
  <c r="H100"/>
  <c r="H98"/>
  <c r="H82"/>
  <c r="H80"/>
  <c r="H65"/>
  <c r="H64" s="1"/>
  <c r="H63" s="1"/>
  <c r="H62" s="1"/>
  <c r="H58"/>
  <c r="H56"/>
  <c r="H53"/>
  <c r="H51"/>
  <c r="H39"/>
  <c r="H32"/>
  <c r="H31" s="1"/>
  <c r="H24"/>
  <c r="H22"/>
  <c r="H18"/>
  <c r="H16"/>
  <c r="H11"/>
  <c r="H10" s="1"/>
  <c r="H151" l="1"/>
  <c r="H150" s="1"/>
  <c r="H97"/>
  <c r="H96"/>
  <c r="H79"/>
  <c r="H78" s="1"/>
  <c r="H179"/>
  <c r="H267"/>
  <c r="H266" s="1"/>
  <c r="H265" s="1"/>
  <c r="H323"/>
  <c r="H322" s="1"/>
  <c r="H285" s="1"/>
  <c r="H125"/>
  <c r="H104"/>
  <c r="H21"/>
  <c r="H20" s="1"/>
  <c r="H15"/>
  <c r="H14" s="1"/>
  <c r="H193"/>
  <c r="H36"/>
  <c r="H30" s="1"/>
  <c r="H50"/>
  <c r="H42" s="1"/>
  <c r="H41" s="1"/>
  <c r="H187"/>
  <c r="H186" s="1"/>
  <c r="H185" s="1"/>
  <c r="H331"/>
  <c r="H330" s="1"/>
  <c r="F106"/>
  <c r="F105" s="1"/>
  <c r="F39"/>
  <c r="H137" l="1"/>
  <c r="H73"/>
  <c r="H68" s="1"/>
  <c r="H184"/>
  <c r="H9"/>
  <c r="H110"/>
  <c r="H84" s="1"/>
  <c r="H175"/>
  <c r="H174" s="1"/>
  <c r="F272"/>
  <c r="H173" l="1"/>
  <c r="H343" s="1"/>
  <c r="F80" l="1"/>
  <c r="F324" l="1"/>
  <c r="F327"/>
  <c r="F323" l="1"/>
  <c r="F193" l="1"/>
  <c r="F179" l="1"/>
  <c r="F275"/>
  <c r="F268"/>
  <c r="F177"/>
  <c r="F43"/>
  <c r="F187"/>
  <c r="F186" s="1"/>
  <c r="F298"/>
  <c r="F291" s="1"/>
  <c r="F11" l="1"/>
  <c r="F10" s="1"/>
  <c r="F16"/>
  <c r="F18"/>
  <c r="F22"/>
  <c r="F24"/>
  <c r="F32"/>
  <c r="F31" s="1"/>
  <c r="F51"/>
  <c r="F56"/>
  <c r="F58"/>
  <c r="F65"/>
  <c r="F64" s="1"/>
  <c r="F63" s="1"/>
  <c r="F62" s="1"/>
  <c r="F82"/>
  <c r="F79" s="1"/>
  <c r="F98"/>
  <c r="F100"/>
  <c r="F123"/>
  <c r="F122" s="1"/>
  <c r="F145"/>
  <c r="F144" s="1"/>
  <c r="F143" s="1"/>
  <c r="F152"/>
  <c r="F154"/>
  <c r="F156"/>
  <c r="F171"/>
  <c r="F170" s="1"/>
  <c r="F176"/>
  <c r="F175" s="1"/>
  <c r="F279"/>
  <c r="F281"/>
  <c r="F288"/>
  <c r="F287" s="1"/>
  <c r="F286" s="1"/>
  <c r="F315"/>
  <c r="F314" s="1"/>
  <c r="F290" s="1"/>
  <c r="F337"/>
  <c r="F336" s="1"/>
  <c r="F335" s="1"/>
  <c r="F151" l="1"/>
  <c r="F97"/>
  <c r="F150"/>
  <c r="F96"/>
  <c r="F267"/>
  <c r="F266" s="1"/>
  <c r="F265" s="1"/>
  <c r="F78"/>
  <c r="F184"/>
  <c r="F125"/>
  <c r="F21"/>
  <c r="F20" s="1"/>
  <c r="F169"/>
  <c r="F322"/>
  <c r="F285" s="1"/>
  <c r="F104"/>
  <c r="F50"/>
  <c r="F42" s="1"/>
  <c r="F41" s="1"/>
  <c r="F36"/>
  <c r="F30" s="1"/>
  <c r="F331"/>
  <c r="F330" s="1"/>
  <c r="F174"/>
  <c r="F15"/>
  <c r="F14" s="1"/>
  <c r="G12"/>
  <c r="G11" s="1"/>
  <c r="G10" s="1"/>
  <c r="G16"/>
  <c r="G15" s="1"/>
  <c r="G14" s="1"/>
  <c r="G22"/>
  <c r="G24"/>
  <c r="G33"/>
  <c r="G37"/>
  <c r="G65"/>
  <c r="G64" s="1"/>
  <c r="G63" s="1"/>
  <c r="G62" s="1"/>
  <c r="G69"/>
  <c r="G68" s="1"/>
  <c r="G123"/>
  <c r="G144"/>
  <c r="G173"/>
  <c r="G172" s="1"/>
  <c r="G171" s="1"/>
  <c r="G170" s="1"/>
  <c r="G185"/>
  <c r="G272"/>
  <c r="G268" s="1"/>
  <c r="G267" s="1"/>
  <c r="G282"/>
  <c r="G281" s="1"/>
  <c r="G280" s="1"/>
  <c r="G290"/>
  <c r="G289" s="1"/>
  <c r="G286" s="1"/>
  <c r="G329"/>
  <c r="G328" s="1"/>
  <c r="G327" s="1"/>
  <c r="G330"/>
  <c r="G41"/>
  <c r="F173" l="1"/>
  <c r="F73"/>
  <c r="F68" s="1"/>
  <c r="G21"/>
  <c r="G20" s="1"/>
  <c r="G31"/>
  <c r="G30" s="1"/>
  <c r="G151"/>
  <c r="G326"/>
  <c r="G323" s="1"/>
  <c r="F9" l="1"/>
  <c r="F343" s="1"/>
  <c r="G9"/>
  <c r="G343" s="1"/>
  <c r="F133" l="1"/>
  <c r="F110" s="1"/>
  <c r="F84" l="1"/>
</calcChain>
</file>

<file path=xl/sharedStrings.xml><?xml version="1.0" encoding="utf-8"?>
<sst xmlns="http://schemas.openxmlformats.org/spreadsheetml/2006/main" count="771" uniqueCount="380">
  <si>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</si>
  <si>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</si>
  <si>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</si>
  <si>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</si>
  <si>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</si>
  <si>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</si>
  <si>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</si>
  <si>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</si>
  <si>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</si>
  <si>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</si>
  <si>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</si>
  <si>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</si>
  <si>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</si>
  <si>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</si>
  <si>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</si>
  <si>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</si>
  <si>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</si>
  <si>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</si>
  <si>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</si>
  <si>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</si>
  <si>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</si>
  <si>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</si>
  <si>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</si>
  <si>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</si>
  <si>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</si>
  <si>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</si>
  <si>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</si>
  <si>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</si>
  <si>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</si>
  <si>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</si>
  <si>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</si>
  <si>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</si>
  <si>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</si>
  <si>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</si>
  <si>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</si>
  <si>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</si>
  <si>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</si>
  <si>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</si>
  <si>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</si>
  <si>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</si>
  <si>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</si>
  <si>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</si>
  <si>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</si>
  <si>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</si>
  <si>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</si>
  <si>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</si>
  <si>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</si>
  <si>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</si>
  <si>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</si>
  <si>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</si>
  <si>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</si>
  <si>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</si>
  <si>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</si>
  <si>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</si>
  <si>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</si>
  <si>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</si>
  <si>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</si>
  <si>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</si>
  <si>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</si>
  <si>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</si>
  <si>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</si>
  <si>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</si>
  <si>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</si>
  <si>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</si>
  <si>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</si>
  <si>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</si>
  <si>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</si>
  <si>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</si>
  <si>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</si>
  <si>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</si>
  <si>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</si>
  <si>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</si>
  <si>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</si>
  <si>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</si>
  <si>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</si>
  <si>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</si>
  <si>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</si>
  <si>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</si>
  <si>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</si>
  <si>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</si>
  <si>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</si>
  <si>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</si>
  <si>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</si>
  <si>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</si>
  <si>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</si>
  <si>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</si>
  <si>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</si>
  <si>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</si>
  <si>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</si>
  <si>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</si>
  <si>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</si>
  <si>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</si>
  <si>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</si>
  <si>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</si>
  <si>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</si>
  <si>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</si>
  <si>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</si>
  <si>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</si>
  <si>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</si>
  <si>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</si>
  <si>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</si>
  <si>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</si>
  <si>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</si>
  <si>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</si>
  <si>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</si>
  <si>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</si>
  <si>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</si>
  <si>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</si>
  <si>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</si>
  <si>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</si>
  <si>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</si>
  <si>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</si>
  <si>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</si>
  <si>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</si>
  <si>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</si>
  <si>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</si>
  <si>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</si>
  <si>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</si>
  <si>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</si>
  <si>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</si>
  <si>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</si>
  <si>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</si>
  <si>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</si>
  <si>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</si>
  <si>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</si>
  <si>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</si>
  <si>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</si>
  <si>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</si>
  <si>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</si>
  <si>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</si>
  <si>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</si>
  <si>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</si>
  <si>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</si>
  <si>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</si>
  <si>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</si>
  <si>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</si>
  <si>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</si>
  <si>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</si>
  <si>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</si>
  <si>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</si>
  <si>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</si>
  <si>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</si>
  <si>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</si>
  <si>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</si>
  <si>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</si>
  <si>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</si>
  <si>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</si>
  <si>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</si>
  <si>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</si>
  <si>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</si>
  <si>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</si>
  <si>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</si>
  <si>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</si>
  <si>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</si>
  <si>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</si>
  <si>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</si>
  <si>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</si>
  <si>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</si>
  <si>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</si>
  <si>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</si>
  <si>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</si>
  <si>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</si>
  <si>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</si>
  <si>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</si>
  <si>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</si>
  <si>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</si>
  <si>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</si>
  <si>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</si>
  <si>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</si>
  <si>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</si>
  <si>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</si>
  <si>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</si>
  <si>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</si>
  <si>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</si>
  <si>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</si>
  <si>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</si>
  <si>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</si>
  <si>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</si>
  <si>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</si>
  <si>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</si>
  <si>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</si>
  <si>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</si>
  <si>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</si>
  <si>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</si>
  <si>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</si>
  <si>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</si>
  <si>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</si>
  <si>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</si>
  <si>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</si>
  <si>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</si>
  <si>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</si>
  <si>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</si>
  <si>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</si>
  <si>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</si>
  <si>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</si>
  <si>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</si>
  <si>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</si>
  <si>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</si>
  <si>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</si>
  <si>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</si>
  <si>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3200121314</t>
  </si>
  <si>
    <t>3200222314</t>
  </si>
  <si>
    <t>3200323314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</si>
  <si>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</si>
  <si>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</si>
  <si>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</si>
  <si>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</si>
  <si>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</si>
  <si>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</si>
  <si>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</si>
  <si>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</si>
  <si>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</si>
  <si>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</si>
  <si>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</si>
  <si>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</si>
  <si>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</si>
  <si>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</si>
  <si>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</si>
  <si>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</si>
  <si>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</si>
  <si>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</si>
  <si>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</si>
  <si>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</si>
  <si>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</si>
  <si>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</si>
  <si>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</si>
  <si>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</si>
  <si>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</si>
  <si>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</si>
  <si>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</si>
  <si>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</si>
  <si>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</si>
  <si>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</si>
  <si>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</si>
  <si>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</si>
  <si>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</si>
  <si>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</si>
  <si>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</si>
  <si>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</si>
  <si>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</si>
  <si>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</si>
  <si>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</si>
  <si>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</si>
  <si>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</si>
  <si>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</si>
  <si>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</si>
  <si>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</si>
  <si>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</si>
  <si>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</si>
  <si>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</si>
  <si>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</si>
  <si>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</si>
  <si>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</si>
  <si>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</si>
  <si>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</si>
  <si>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</si>
  <si>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</si>
  <si>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</si>
  <si>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</si>
  <si>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</si>
  <si>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</si>
  <si>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</si>
  <si>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</si>
  <si>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</si>
  <si>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</si>
  <si>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</si>
  <si>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</si>
  <si>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</si>
  <si>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</si>
  <si>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</si>
  <si>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</si>
  <si>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</si>
  <si>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</si>
  <si>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</si>
  <si>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</si>
  <si>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</si>
  <si>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</si>
  <si>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</si>
  <si>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</si>
  <si>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</si>
  <si>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</si>
  <si>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</si>
  <si>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</si>
  <si>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</si>
  <si>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</si>
  <si>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</si>
  <si>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Сумма в тыс. рублей на 2023 год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</si>
  <si>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</si>
  <si>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</si>
  <si>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</si>
  <si>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</si>
  <si>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</si>
  <si>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1600100000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</si>
  <si>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</si>
  <si>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</si>
  <si>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</si>
  <si>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</si>
  <si>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</si>
  <si>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</si>
  <si>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</si>
  <si>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</si>
  <si>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</si>
  <si>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</si>
  <si>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</si>
  <si>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Глава Махнёвского муниципального образования                                                                        А.С. Корелин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</si>
  <si>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</si>
  <si>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</si>
  <si>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2023 и 2024 годы</t>
  </si>
  <si>
    <t>Сумма в тыс. рублей на 2024 год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</si>
  <si>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</si>
  <si>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</si>
  <si>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</si>
  <si>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</si>
  <si>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</si>
  <si>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Мероприятия в сфере обращения с ТКО</t>
  </si>
  <si>
    <t>1300623760</t>
  </si>
  <si>
    <t xml:space="preserve">Организация отдыха и оздоровление детей в каникулярное время, включая мероприятия по обеспечению безопасности их жизни и здоровья </t>
  </si>
  <si>
    <t>1600745600</t>
  </si>
  <si>
    <t>2000129100</t>
  </si>
  <si>
    <t>Другие вопросы в области жилищно-коммунального хозяйства</t>
  </si>
  <si>
    <t>Организация захоронения бесхозных трупов</t>
  </si>
  <si>
    <t>1900229000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</si>
  <si>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</si>
  <si>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</si>
  <si>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0100220014</t>
  </si>
  <si>
    <t>Представительские расходы Администрации Махнёвского муниципального образования</t>
  </si>
  <si>
    <t>3300121502</t>
  </si>
  <si>
    <t>1300642700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</si>
  <si>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</si>
  <si>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</si>
  <si>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</si>
  <si>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</si>
  <si>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</si>
  <si>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</si>
  <si>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</si>
  <si>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</si>
  <si>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</si>
  <si>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</si>
  <si>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>Муниципальная программа "Профилактика правонарушений на территории Махнёвского муниципального образования на 2016-2024 годы"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</si>
  <si>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</si>
  <si>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</si>
  <si>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Субсидии  бюджетным учреждениям</t>
  </si>
  <si>
    <t>Охрана семьи и детства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</si>
  <si>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</si>
  <si>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Техническое присоединение к газовым сетям (пристрой к школе)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</si>
  <si>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</si>
  <si>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</si>
  <si>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</si>
  <si>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</si>
  <si>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Обеспечение деятельности обслуживающего персонала учреждений культуры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</si>
  <si>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</si>
  <si>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</si>
  <si>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 xml:space="preserve">Муниципальная программа  «Профилактика туберкулёза в Махнёвском муниципальном образовании на 2017-2024 годы» </t>
  </si>
  <si>
    <t>Обеспечение условий для социальной адаптации  и интеграции в общественную жизнь пожилых людей (приобретение настольных демопанелей, буклетов)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</si>
  <si>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образовании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</si>
  <si>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</si>
  <si>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</si>
  <si>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</si>
  <si>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</si>
  <si>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</si>
  <si>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</si>
  <si>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</si>
  <si>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 xml:space="preserve">  </t>
  </si>
  <si>
    <t>1600525210</t>
  </si>
  <si>
    <t>Приложение № 4</t>
  </si>
  <si>
    <t>29001L4970</t>
  </si>
  <si>
    <t>7001121105</t>
  </si>
  <si>
    <t>Бюджетные инвестиции в объекты капитального строительства государственной (муниципальной ) собственности</t>
  </si>
  <si>
    <t>2400025400</t>
  </si>
  <si>
    <t>414</t>
  </si>
  <si>
    <t>191.1</t>
  </si>
  <si>
    <t>191.2</t>
  </si>
  <si>
    <t>Введение новых мест в общеобразовательных организациях Махнёвского муниципального образования путем строительства пристроя к МБОУ «Махнёвская средняя общеобразовательная школа»</t>
  </si>
  <si>
    <t>Обеспечение мероприятий по оборудованию спортивных площадок в общеобразовательных организациях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</si>
  <si>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</si>
  <si>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 </t>
  </si>
  <si>
    <t>155.1</t>
  </si>
  <si>
    <t>156.1</t>
  </si>
  <si>
    <t>156.2</t>
  </si>
  <si>
    <t xml:space="preserve"> от 31.08.2022 № 175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</si>
</sst>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9" fontId="8" fillId="4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/>
    <xf numFmtId="166" fontId="8" fillId="4" borderId="1" xfId="0" applyNumberFormat="1" applyFont="1" applyFill="1" applyBorder="1" applyAlignment="1"/>
    <xf numFmtId="165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/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7" t="s">
        <v>364</v>
      </c>
      <c r="F1" s="87"/>
      <c r="G1" s="88"/>
      <c r="H1" s="88"/>
    </row>
    <row r="2" spans="1:8">
      <c r="A2" s="20"/>
      <c r="B2" s="22"/>
      <c r="C2" s="22"/>
      <c r="D2" s="22"/>
      <c r="E2" s="89" t="s">
        <v>30</v>
      </c>
      <c r="F2" s="89"/>
      <c r="G2" s="90"/>
      <c r="H2" s="90"/>
    </row>
    <row r="3" spans="1:8">
      <c r="A3" s="23"/>
      <c r="B3" s="22"/>
      <c r="C3" s="22"/>
      <c r="D3" s="22"/>
      <c r="E3" s="89" t="s">
        <v>45</v>
      </c>
      <c r="F3" s="89"/>
      <c r="G3" s="90"/>
      <c r="H3" s="90"/>
    </row>
    <row r="4" spans="1:8" ht="17.25" customHeight="1">
      <c r="A4" s="20"/>
      <c r="B4" s="90" t="s">
        <v>379</v>
      </c>
      <c r="C4" s="90"/>
      <c r="D4" s="90"/>
      <c r="E4" s="90"/>
      <c r="F4" s="90"/>
      <c r="G4" s="91"/>
      <c r="H4" s="91"/>
    </row>
    <row r="5" spans="1:8" hidden="1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5" t="s">
        <v>307</v>
      </c>
      <c r="B6" s="85"/>
      <c r="C6" s="85"/>
      <c r="D6" s="85"/>
      <c r="E6" s="85"/>
      <c r="F6" s="85"/>
      <c r="G6" s="86"/>
      <c r="H6" s="86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286</v>
      </c>
      <c r="G8" s="30" t="s">
        <v>34</v>
      </c>
      <c r="H8" s="30" t="s">
        <v>308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56">
        <f>SUM(F10+F14+F20+F26+F30+F41)</f>
        <v>36952.53</v>
      </c>
      <c r="G9" s="57" t="e">
        <f>G10+G14+G20+G30+#REF!+G41+#REF!</f>
        <v>#REF!</v>
      </c>
      <c r="H9" s="56">
        <f>SUM(H10+H14+H20+H26+H30+H41)</f>
        <v>39546.200000000004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56">
        <f t="shared" ref="F10:H12" si="0">F11</f>
        <v>1595</v>
      </c>
      <c r="G10" s="57">
        <f t="shared" si="0"/>
        <v>1452</v>
      </c>
      <c r="H10" s="56">
        <f t="shared" si="0"/>
        <v>1595</v>
      </c>
    </row>
    <row r="11" spans="1:8" ht="12.75" customHeight="1">
      <c r="A11" s="31">
        <v>3</v>
      </c>
      <c r="B11" s="12">
        <v>102</v>
      </c>
      <c r="C11" s="14" t="s">
        <v>91</v>
      </c>
      <c r="D11" s="14"/>
      <c r="E11" s="15" t="s">
        <v>48</v>
      </c>
      <c r="F11" s="56">
        <f t="shared" si="0"/>
        <v>1595</v>
      </c>
      <c r="G11" s="57">
        <f t="shared" si="0"/>
        <v>1452</v>
      </c>
      <c r="H11" s="56">
        <f t="shared" si="0"/>
        <v>1595</v>
      </c>
    </row>
    <row r="12" spans="1:8" ht="12.75" customHeight="1">
      <c r="A12" s="31">
        <v>4</v>
      </c>
      <c r="B12" s="12">
        <v>102</v>
      </c>
      <c r="C12" s="14" t="s">
        <v>89</v>
      </c>
      <c r="D12" s="14"/>
      <c r="E12" s="15" t="s">
        <v>26</v>
      </c>
      <c r="F12" s="56">
        <v>1595</v>
      </c>
      <c r="G12" s="57">
        <f t="shared" si="0"/>
        <v>1452</v>
      </c>
      <c r="H12" s="56">
        <v>1595</v>
      </c>
    </row>
    <row r="13" spans="1:8" ht="27" customHeight="1">
      <c r="A13" s="31">
        <v>5</v>
      </c>
      <c r="B13" s="16">
        <v>102</v>
      </c>
      <c r="C13" s="18" t="s">
        <v>89</v>
      </c>
      <c r="D13" s="18" t="s">
        <v>42</v>
      </c>
      <c r="E13" s="19" t="s">
        <v>154</v>
      </c>
      <c r="F13" s="62">
        <v>1595</v>
      </c>
      <c r="G13" s="63">
        <v>1452</v>
      </c>
      <c r="H13" s="62">
        <v>1595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56">
        <f>SUM(F15)</f>
        <v>1657.7</v>
      </c>
      <c r="G14" s="57">
        <f t="shared" ref="F14:H16" si="1">G15</f>
        <v>1517</v>
      </c>
      <c r="H14" s="56">
        <f>SUM(H15)</f>
        <v>1657.7</v>
      </c>
    </row>
    <row r="15" spans="1:8" ht="12.75" customHeight="1">
      <c r="A15" s="31">
        <v>7</v>
      </c>
      <c r="B15" s="33">
        <v>103</v>
      </c>
      <c r="C15" s="34" t="s">
        <v>91</v>
      </c>
      <c r="D15" s="13"/>
      <c r="E15" s="15" t="s">
        <v>48</v>
      </c>
      <c r="F15" s="56">
        <f>SUM(F16+F18)</f>
        <v>1657.7</v>
      </c>
      <c r="G15" s="57">
        <f t="shared" si="1"/>
        <v>1517</v>
      </c>
      <c r="H15" s="56">
        <f>SUM(H16+H18)</f>
        <v>1657.7</v>
      </c>
    </row>
    <row r="16" spans="1:8" ht="24.75" customHeight="1">
      <c r="A16" s="31">
        <v>8</v>
      </c>
      <c r="B16" s="33">
        <v>103</v>
      </c>
      <c r="C16" s="34" t="s">
        <v>88</v>
      </c>
      <c r="D16" s="13"/>
      <c r="E16" s="15" t="s">
        <v>87</v>
      </c>
      <c r="F16" s="56">
        <f t="shared" si="1"/>
        <v>1000</v>
      </c>
      <c r="G16" s="57">
        <f t="shared" si="1"/>
        <v>1517</v>
      </c>
      <c r="H16" s="56">
        <f t="shared" si="1"/>
        <v>1000</v>
      </c>
    </row>
    <row r="17" spans="1:8" ht="22.5" customHeight="1">
      <c r="A17" s="31">
        <v>9</v>
      </c>
      <c r="B17" s="35">
        <v>103</v>
      </c>
      <c r="C17" s="36" t="s">
        <v>88</v>
      </c>
      <c r="D17" s="18" t="s">
        <v>42</v>
      </c>
      <c r="E17" s="19" t="s">
        <v>154</v>
      </c>
      <c r="F17" s="62">
        <f>500+500</f>
        <v>1000</v>
      </c>
      <c r="G17" s="63">
        <v>1517</v>
      </c>
      <c r="H17" s="62">
        <f>500+500</f>
        <v>1000</v>
      </c>
    </row>
    <row r="18" spans="1:8" ht="28.5" customHeight="1">
      <c r="A18" s="31">
        <v>10</v>
      </c>
      <c r="B18" s="33">
        <v>103</v>
      </c>
      <c r="C18" s="34" t="s">
        <v>90</v>
      </c>
      <c r="D18" s="18"/>
      <c r="E18" s="15" t="s">
        <v>49</v>
      </c>
      <c r="F18" s="56">
        <f>SUM(F19)</f>
        <v>657.7</v>
      </c>
      <c r="G18" s="63"/>
      <c r="H18" s="56">
        <f>SUM(H19)</f>
        <v>657.7</v>
      </c>
    </row>
    <row r="19" spans="1:8" ht="25.5" customHeight="1">
      <c r="A19" s="31">
        <v>11</v>
      </c>
      <c r="B19" s="35">
        <v>103</v>
      </c>
      <c r="C19" s="36" t="s">
        <v>90</v>
      </c>
      <c r="D19" s="18" t="s">
        <v>42</v>
      </c>
      <c r="E19" s="19" t="s">
        <v>154</v>
      </c>
      <c r="F19" s="62">
        <v>657.7</v>
      </c>
      <c r="G19" s="63"/>
      <c r="H19" s="62">
        <v>657.7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56">
        <f>F21</f>
        <v>19786.599999999999</v>
      </c>
      <c r="G20" s="57" t="e">
        <f>G21</f>
        <v>#REF!</v>
      </c>
      <c r="H20" s="56">
        <f>H21</f>
        <v>19787.2</v>
      </c>
    </row>
    <row r="21" spans="1:8" ht="21" customHeight="1">
      <c r="A21" s="31">
        <v>13</v>
      </c>
      <c r="B21" s="12">
        <v>104</v>
      </c>
      <c r="C21" s="14" t="s">
        <v>91</v>
      </c>
      <c r="D21" s="14"/>
      <c r="E21" s="15" t="s">
        <v>48</v>
      </c>
      <c r="F21" s="56">
        <f>SUM(F22+F24)</f>
        <v>19786.599999999999</v>
      </c>
      <c r="G21" s="57" t="e">
        <f>G22+G24+#REF!+#REF!</f>
        <v>#REF!</v>
      </c>
      <c r="H21" s="56">
        <f>SUM(H22+H24)</f>
        <v>19787.2</v>
      </c>
    </row>
    <row r="22" spans="1:8" ht="25.5" customHeight="1">
      <c r="A22" s="31">
        <v>14</v>
      </c>
      <c r="B22" s="12">
        <v>104</v>
      </c>
      <c r="C22" s="14" t="s">
        <v>90</v>
      </c>
      <c r="D22" s="14"/>
      <c r="E22" s="15" t="s">
        <v>49</v>
      </c>
      <c r="F22" s="56">
        <f>F23</f>
        <v>15405</v>
      </c>
      <c r="G22" s="57">
        <f>G23</f>
        <v>14238</v>
      </c>
      <c r="H22" s="56">
        <f>H23</f>
        <v>15405</v>
      </c>
    </row>
    <row r="23" spans="1:8" ht="28.5" customHeight="1">
      <c r="A23" s="31">
        <v>15</v>
      </c>
      <c r="B23" s="16">
        <v>104</v>
      </c>
      <c r="C23" s="18" t="s">
        <v>90</v>
      </c>
      <c r="D23" s="18" t="s">
        <v>42</v>
      </c>
      <c r="E23" s="19" t="s">
        <v>154</v>
      </c>
      <c r="F23" s="62">
        <v>15405</v>
      </c>
      <c r="G23" s="63">
        <v>14238</v>
      </c>
      <c r="H23" s="62">
        <v>15405</v>
      </c>
    </row>
    <row r="24" spans="1:8" ht="27.75" customHeight="1">
      <c r="A24" s="31">
        <v>16</v>
      </c>
      <c r="B24" s="12">
        <v>104</v>
      </c>
      <c r="C24" s="14" t="s">
        <v>92</v>
      </c>
      <c r="D24" s="14"/>
      <c r="E24" s="15" t="s">
        <v>52</v>
      </c>
      <c r="F24" s="56">
        <f>SUM(F25)</f>
        <v>4381.6000000000004</v>
      </c>
      <c r="G24" s="57">
        <f>G25</f>
        <v>9260</v>
      </c>
      <c r="H24" s="56">
        <f>SUM(H25)</f>
        <v>4382.2</v>
      </c>
    </row>
    <row r="25" spans="1:8" ht="18.75" customHeight="1">
      <c r="A25" s="31">
        <v>17</v>
      </c>
      <c r="B25" s="16">
        <v>104</v>
      </c>
      <c r="C25" s="18" t="s">
        <v>92</v>
      </c>
      <c r="D25" s="18" t="s">
        <v>42</v>
      </c>
      <c r="E25" s="19" t="s">
        <v>154</v>
      </c>
      <c r="F25" s="62">
        <v>4381.6000000000004</v>
      </c>
      <c r="G25" s="63">
        <v>9260</v>
      </c>
      <c r="H25" s="62">
        <v>4382.2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192</v>
      </c>
      <c r="F26" s="56">
        <f>SUM(F27)</f>
        <v>2.2000000000000002</v>
      </c>
      <c r="G26" s="57"/>
      <c r="H26" s="56">
        <f>SUM(H27)</f>
        <v>1.9</v>
      </c>
    </row>
    <row r="27" spans="1:8" ht="18.75" customHeight="1">
      <c r="A27" s="31">
        <v>19</v>
      </c>
      <c r="B27" s="12">
        <v>105</v>
      </c>
      <c r="C27" s="14" t="s">
        <v>91</v>
      </c>
      <c r="D27" s="14"/>
      <c r="E27" s="15" t="s">
        <v>48</v>
      </c>
      <c r="F27" s="56">
        <v>2.2000000000000002</v>
      </c>
      <c r="G27" s="57"/>
      <c r="H27" s="56">
        <v>1.9</v>
      </c>
    </row>
    <row r="28" spans="1:8" ht="57.75" customHeight="1">
      <c r="A28" s="31">
        <v>20</v>
      </c>
      <c r="B28" s="12">
        <v>105</v>
      </c>
      <c r="C28" s="14" t="s">
        <v>171</v>
      </c>
      <c r="D28" s="14"/>
      <c r="E28" s="37" t="s">
        <v>345</v>
      </c>
      <c r="F28" s="56">
        <f>SUM(F29)</f>
        <v>2.2000000000000002</v>
      </c>
      <c r="G28" s="57"/>
      <c r="H28" s="56">
        <f>SUM(H29)</f>
        <v>1.9</v>
      </c>
    </row>
    <row r="29" spans="1:8" ht="27.75" customHeight="1">
      <c r="A29" s="31">
        <v>21</v>
      </c>
      <c r="B29" s="16">
        <v>105</v>
      </c>
      <c r="C29" s="18" t="s">
        <v>171</v>
      </c>
      <c r="D29" s="18" t="s">
        <v>51</v>
      </c>
      <c r="E29" s="19" t="s">
        <v>153</v>
      </c>
      <c r="F29" s="62">
        <v>2.2000000000000002</v>
      </c>
      <c r="G29" s="63"/>
      <c r="H29" s="62">
        <v>1.9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251</v>
      </c>
      <c r="F30" s="56">
        <f>F31+F36</f>
        <v>5547</v>
      </c>
      <c r="G30" s="57" t="e">
        <f>G31+#REF!</f>
        <v>#REF!</v>
      </c>
      <c r="H30" s="56">
        <f>H31+H36</f>
        <v>5547</v>
      </c>
    </row>
    <row r="31" spans="1:8" ht="40.5" customHeight="1">
      <c r="A31" s="31">
        <v>23</v>
      </c>
      <c r="B31" s="12">
        <v>106</v>
      </c>
      <c r="C31" s="14" t="s">
        <v>145</v>
      </c>
      <c r="D31" s="14"/>
      <c r="E31" s="15" t="s">
        <v>328</v>
      </c>
      <c r="F31" s="56">
        <f>F32</f>
        <v>3634</v>
      </c>
      <c r="G31" s="57" t="e">
        <f>G33+G37</f>
        <v>#REF!</v>
      </c>
      <c r="H31" s="56">
        <f>H32</f>
        <v>3634</v>
      </c>
    </row>
    <row r="32" spans="1:8" ht="39.75" customHeight="1">
      <c r="A32" s="31">
        <v>24</v>
      </c>
      <c r="B32" s="12">
        <v>106</v>
      </c>
      <c r="C32" s="14" t="s">
        <v>94</v>
      </c>
      <c r="D32" s="14"/>
      <c r="E32" s="38" t="s">
        <v>337</v>
      </c>
      <c r="F32" s="56">
        <f>SUM(F33)</f>
        <v>3634</v>
      </c>
      <c r="G32" s="57"/>
      <c r="H32" s="56">
        <f>SUM(H33)</f>
        <v>3634</v>
      </c>
    </row>
    <row r="33" spans="1:8" ht="27" customHeight="1">
      <c r="A33" s="31">
        <v>25</v>
      </c>
      <c r="B33" s="12">
        <v>106</v>
      </c>
      <c r="C33" s="14" t="s">
        <v>93</v>
      </c>
      <c r="D33" s="14"/>
      <c r="E33" s="15" t="s">
        <v>50</v>
      </c>
      <c r="F33" s="56">
        <f>SUM(F34:F35)</f>
        <v>3634</v>
      </c>
      <c r="G33" s="57" t="e">
        <f>G34+#REF!</f>
        <v>#REF!</v>
      </c>
      <c r="H33" s="56">
        <f>SUM(H34:H35)</f>
        <v>3634</v>
      </c>
    </row>
    <row r="34" spans="1:8" ht="26.25" customHeight="1">
      <c r="A34" s="31">
        <v>26</v>
      </c>
      <c r="B34" s="16">
        <v>106</v>
      </c>
      <c r="C34" s="18" t="s">
        <v>93</v>
      </c>
      <c r="D34" s="18" t="s">
        <v>42</v>
      </c>
      <c r="E34" s="19" t="s">
        <v>154</v>
      </c>
      <c r="F34" s="62">
        <v>3495.1</v>
      </c>
      <c r="G34" s="63">
        <v>809</v>
      </c>
      <c r="H34" s="62">
        <v>3495.1</v>
      </c>
    </row>
    <row r="35" spans="1:8" ht="30" customHeight="1">
      <c r="A35" s="31">
        <v>27</v>
      </c>
      <c r="B35" s="16">
        <v>106</v>
      </c>
      <c r="C35" s="18" t="s">
        <v>93</v>
      </c>
      <c r="D35" s="18" t="s">
        <v>51</v>
      </c>
      <c r="E35" s="19" t="s">
        <v>153</v>
      </c>
      <c r="F35" s="62">
        <v>138.9</v>
      </c>
      <c r="G35" s="63"/>
      <c r="H35" s="62">
        <v>138.9</v>
      </c>
    </row>
    <row r="36" spans="1:8" s="2" customFormat="1" ht="16.5" customHeight="1">
      <c r="A36" s="31">
        <v>28</v>
      </c>
      <c r="B36" s="12">
        <v>106</v>
      </c>
      <c r="C36" s="14" t="s">
        <v>91</v>
      </c>
      <c r="D36" s="14"/>
      <c r="E36" s="15" t="s">
        <v>48</v>
      </c>
      <c r="F36" s="56">
        <f>SUM(F37+F39)</f>
        <v>1913</v>
      </c>
      <c r="G36" s="57"/>
      <c r="H36" s="56">
        <f>SUM(H37+H39)</f>
        <v>1913</v>
      </c>
    </row>
    <row r="37" spans="1:8" ht="25.5" customHeight="1">
      <c r="A37" s="31">
        <v>29</v>
      </c>
      <c r="B37" s="12">
        <v>106</v>
      </c>
      <c r="C37" s="14" t="s">
        <v>90</v>
      </c>
      <c r="D37" s="14"/>
      <c r="E37" s="15" t="s">
        <v>49</v>
      </c>
      <c r="F37" s="71">
        <f>SUM(F38)</f>
        <v>915</v>
      </c>
      <c r="G37" s="74">
        <f>G38</f>
        <v>847</v>
      </c>
      <c r="H37" s="71">
        <f>SUM(H38)</f>
        <v>915</v>
      </c>
    </row>
    <row r="38" spans="1:8" ht="29.25" customHeight="1">
      <c r="A38" s="31">
        <v>30</v>
      </c>
      <c r="B38" s="16">
        <v>106</v>
      </c>
      <c r="C38" s="18" t="s">
        <v>90</v>
      </c>
      <c r="D38" s="18" t="s">
        <v>42</v>
      </c>
      <c r="E38" s="19" t="s">
        <v>154</v>
      </c>
      <c r="F38" s="72">
        <v>915</v>
      </c>
      <c r="G38" s="75">
        <v>847</v>
      </c>
      <c r="H38" s="72">
        <v>915</v>
      </c>
    </row>
    <row r="39" spans="1:8" ht="29.25" customHeight="1">
      <c r="A39" s="31">
        <v>31</v>
      </c>
      <c r="B39" s="12">
        <v>106</v>
      </c>
      <c r="C39" s="14" t="s">
        <v>95</v>
      </c>
      <c r="D39" s="14"/>
      <c r="E39" s="15" t="s">
        <v>24</v>
      </c>
      <c r="F39" s="71">
        <f>SUM(F40)</f>
        <v>998</v>
      </c>
      <c r="G39" s="75"/>
      <c r="H39" s="71">
        <f>SUM(H40)</f>
        <v>998</v>
      </c>
    </row>
    <row r="40" spans="1:8" ht="29.25" customHeight="1">
      <c r="A40" s="31">
        <v>32</v>
      </c>
      <c r="B40" s="16">
        <v>106</v>
      </c>
      <c r="C40" s="18" t="s">
        <v>95</v>
      </c>
      <c r="D40" s="18" t="s">
        <v>42</v>
      </c>
      <c r="E40" s="19" t="s">
        <v>154</v>
      </c>
      <c r="F40" s="72">
        <v>998</v>
      </c>
      <c r="G40" s="75"/>
      <c r="H40" s="72">
        <v>998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56">
        <f>SUM(F42+F58)</f>
        <v>8364.0299999999988</v>
      </c>
      <c r="G41" s="57" t="e">
        <f>#REF!+#REF!+#REF!+#REF!+#REF!+#REF!+#REF!+#REF!+#REF!+#REF!</f>
        <v>#REF!</v>
      </c>
      <c r="H41" s="56">
        <f>SUM(H42+H58)</f>
        <v>10957.4</v>
      </c>
    </row>
    <row r="42" spans="1:8" ht="38.25" customHeight="1">
      <c r="A42" s="31">
        <v>34</v>
      </c>
      <c r="B42" s="12">
        <v>113</v>
      </c>
      <c r="C42" s="14" t="s">
        <v>96</v>
      </c>
      <c r="D42" s="18"/>
      <c r="E42" s="15" t="s">
        <v>275</v>
      </c>
      <c r="F42" s="56">
        <f>SUM(F43+F46++F48+F50+F56)</f>
        <v>7869.03</v>
      </c>
      <c r="G42" s="57"/>
      <c r="H42" s="56">
        <f>SUM(H43+H46++H48+H50+H56)</f>
        <v>10442.6</v>
      </c>
    </row>
    <row r="43" spans="1:8" ht="30.75" customHeight="1">
      <c r="A43" s="31">
        <v>35</v>
      </c>
      <c r="B43" s="12">
        <v>113</v>
      </c>
      <c r="C43" s="14" t="s">
        <v>101</v>
      </c>
      <c r="D43" s="14"/>
      <c r="E43" s="39" t="s">
        <v>54</v>
      </c>
      <c r="F43" s="56">
        <f>SUM(F44:F45)</f>
        <v>6758.93</v>
      </c>
      <c r="G43" s="57"/>
      <c r="H43" s="56">
        <f>SUM(H44:H45)</f>
        <v>9296.7000000000007</v>
      </c>
    </row>
    <row r="44" spans="1:8" s="1" customFormat="1" ht="28.5" customHeight="1">
      <c r="A44" s="31">
        <v>36</v>
      </c>
      <c r="B44" s="16">
        <v>113</v>
      </c>
      <c r="C44" s="18" t="s">
        <v>101</v>
      </c>
      <c r="D44" s="18" t="s">
        <v>36</v>
      </c>
      <c r="E44" s="40" t="s">
        <v>55</v>
      </c>
      <c r="F44" s="62">
        <f>6758.93</f>
        <v>6758.93</v>
      </c>
      <c r="G44" s="63"/>
      <c r="H44" s="72">
        <f>3388.7+5908</f>
        <v>9296.7000000000007</v>
      </c>
    </row>
    <row r="45" spans="1:8" ht="31.5" customHeight="1">
      <c r="A45" s="31">
        <v>37</v>
      </c>
      <c r="B45" s="16">
        <v>113</v>
      </c>
      <c r="C45" s="18" t="s">
        <v>101</v>
      </c>
      <c r="D45" s="18" t="s">
        <v>51</v>
      </c>
      <c r="E45" s="19" t="s">
        <v>153</v>
      </c>
      <c r="F45" s="62">
        <v>0</v>
      </c>
      <c r="G45" s="57"/>
      <c r="H45" s="62">
        <v>0</v>
      </c>
    </row>
    <row r="46" spans="1:8" ht="32.25" customHeight="1">
      <c r="A46" s="31">
        <v>38</v>
      </c>
      <c r="B46" s="12">
        <v>113</v>
      </c>
      <c r="C46" s="14" t="s">
        <v>228</v>
      </c>
      <c r="D46" s="14"/>
      <c r="E46" s="39" t="s">
        <v>167</v>
      </c>
      <c r="F46" s="56">
        <f>SUM(F47)</f>
        <v>894.7</v>
      </c>
      <c r="G46" s="57"/>
      <c r="H46" s="56">
        <f>SUM(H47)</f>
        <v>930.5</v>
      </c>
    </row>
    <row r="47" spans="1:8" ht="33.75" customHeight="1">
      <c r="A47" s="31">
        <v>39</v>
      </c>
      <c r="B47" s="16">
        <v>113</v>
      </c>
      <c r="C47" s="18" t="s">
        <v>228</v>
      </c>
      <c r="D47" s="18" t="s">
        <v>51</v>
      </c>
      <c r="E47" s="19" t="s">
        <v>153</v>
      </c>
      <c r="F47" s="62">
        <v>894.7</v>
      </c>
      <c r="G47" s="57"/>
      <c r="H47" s="62">
        <v>930.5</v>
      </c>
    </row>
    <row r="48" spans="1:8" ht="27.75" customHeight="1">
      <c r="A48" s="31">
        <v>40</v>
      </c>
      <c r="B48" s="16">
        <v>113</v>
      </c>
      <c r="C48" s="18" t="s">
        <v>324</v>
      </c>
      <c r="D48" s="18"/>
      <c r="E48" s="39" t="s">
        <v>325</v>
      </c>
      <c r="F48" s="56">
        <f>SUM(F49)</f>
        <v>50</v>
      </c>
      <c r="G48" s="57"/>
      <c r="H48" s="56">
        <f>SUM(H49)</f>
        <v>50</v>
      </c>
    </row>
    <row r="49" spans="1:8" ht="27.75" customHeight="1">
      <c r="A49" s="31">
        <v>41</v>
      </c>
      <c r="B49" s="16">
        <v>113</v>
      </c>
      <c r="C49" s="18" t="s">
        <v>324</v>
      </c>
      <c r="D49" s="18" t="s">
        <v>51</v>
      </c>
      <c r="E49" s="19" t="s">
        <v>153</v>
      </c>
      <c r="F49" s="62">
        <v>50</v>
      </c>
      <c r="G49" s="57"/>
      <c r="H49" s="62">
        <v>50</v>
      </c>
    </row>
    <row r="50" spans="1:8" s="1" customFormat="1" ht="38.25" customHeight="1">
      <c r="A50" s="31">
        <v>42</v>
      </c>
      <c r="B50" s="12">
        <v>113</v>
      </c>
      <c r="C50" s="14" t="s">
        <v>231</v>
      </c>
      <c r="D50" s="18"/>
      <c r="E50" s="39" t="s">
        <v>56</v>
      </c>
      <c r="F50" s="56">
        <f>F51+F53</f>
        <v>115.4</v>
      </c>
      <c r="G50" s="63"/>
      <c r="H50" s="56">
        <f>H51+H53</f>
        <v>115.4</v>
      </c>
    </row>
    <row r="51" spans="1:8" s="1" customFormat="1" ht="30.75" customHeight="1">
      <c r="A51" s="31">
        <v>43</v>
      </c>
      <c r="B51" s="12">
        <v>113</v>
      </c>
      <c r="C51" s="14" t="s">
        <v>102</v>
      </c>
      <c r="D51" s="18"/>
      <c r="E51" s="39" t="s">
        <v>57</v>
      </c>
      <c r="F51" s="56">
        <f>F52</f>
        <v>0.2</v>
      </c>
      <c r="G51" s="63"/>
      <c r="H51" s="56">
        <f>H52</f>
        <v>0.2</v>
      </c>
    </row>
    <row r="52" spans="1:8" s="1" customFormat="1" ht="30.75" customHeight="1">
      <c r="A52" s="31">
        <v>44</v>
      </c>
      <c r="B52" s="16">
        <v>113</v>
      </c>
      <c r="C52" s="18" t="s">
        <v>102</v>
      </c>
      <c r="D52" s="18" t="s">
        <v>51</v>
      </c>
      <c r="E52" s="19" t="s">
        <v>153</v>
      </c>
      <c r="F52" s="62">
        <v>0.2</v>
      </c>
      <c r="G52" s="63"/>
      <c r="H52" s="62">
        <v>0.2</v>
      </c>
    </row>
    <row r="53" spans="1:8" s="1" customFormat="1" ht="33.75" customHeight="1">
      <c r="A53" s="31">
        <v>45</v>
      </c>
      <c r="B53" s="12">
        <v>113</v>
      </c>
      <c r="C53" s="14" t="s">
        <v>103</v>
      </c>
      <c r="D53" s="18"/>
      <c r="E53" s="39" t="s">
        <v>58</v>
      </c>
      <c r="F53" s="56">
        <f>F54+F55</f>
        <v>115.2</v>
      </c>
      <c r="G53" s="63"/>
      <c r="H53" s="56">
        <f>H54+H55</f>
        <v>115.2</v>
      </c>
    </row>
    <row r="54" spans="1:8" s="1" customFormat="1" ht="28.5" customHeight="1">
      <c r="A54" s="31">
        <v>46</v>
      </c>
      <c r="B54" s="16">
        <v>113</v>
      </c>
      <c r="C54" s="18" t="s">
        <v>103</v>
      </c>
      <c r="D54" s="18" t="s">
        <v>42</v>
      </c>
      <c r="E54" s="19" t="s">
        <v>154</v>
      </c>
      <c r="F54" s="62">
        <v>78.2</v>
      </c>
      <c r="G54" s="63"/>
      <c r="H54" s="62">
        <v>78.2</v>
      </c>
    </row>
    <row r="55" spans="1:8" s="1" customFormat="1" ht="34.5" customHeight="1">
      <c r="A55" s="31">
        <v>47</v>
      </c>
      <c r="B55" s="16">
        <v>113</v>
      </c>
      <c r="C55" s="18" t="s">
        <v>103</v>
      </c>
      <c r="D55" s="18" t="s">
        <v>51</v>
      </c>
      <c r="E55" s="19" t="s">
        <v>153</v>
      </c>
      <c r="F55" s="62">
        <v>37</v>
      </c>
      <c r="G55" s="63"/>
      <c r="H55" s="62">
        <v>37</v>
      </c>
    </row>
    <row r="56" spans="1:8" s="1" customFormat="1" ht="21" customHeight="1">
      <c r="A56" s="31">
        <v>48</v>
      </c>
      <c r="B56" s="12">
        <v>113</v>
      </c>
      <c r="C56" s="14" t="s">
        <v>104</v>
      </c>
      <c r="D56" s="18"/>
      <c r="E56" s="39" t="s">
        <v>59</v>
      </c>
      <c r="F56" s="56">
        <f>F57</f>
        <v>50</v>
      </c>
      <c r="G56" s="63"/>
      <c r="H56" s="56">
        <f>H57</f>
        <v>50</v>
      </c>
    </row>
    <row r="57" spans="1:8" s="2" customFormat="1" ht="34.5" customHeight="1">
      <c r="A57" s="31">
        <v>49</v>
      </c>
      <c r="B57" s="16">
        <v>113</v>
      </c>
      <c r="C57" s="18" t="s">
        <v>104</v>
      </c>
      <c r="D57" s="18" t="s">
        <v>51</v>
      </c>
      <c r="E57" s="19" t="s">
        <v>153</v>
      </c>
      <c r="F57" s="62">
        <v>50</v>
      </c>
      <c r="G57" s="57"/>
      <c r="H57" s="62">
        <v>50</v>
      </c>
    </row>
    <row r="58" spans="1:8" s="1" customFormat="1" ht="40.5" customHeight="1">
      <c r="A58" s="31">
        <v>50</v>
      </c>
      <c r="B58" s="12">
        <v>113</v>
      </c>
      <c r="C58" s="14" t="s">
        <v>105</v>
      </c>
      <c r="D58" s="14"/>
      <c r="E58" s="39" t="s">
        <v>329</v>
      </c>
      <c r="F58" s="56">
        <f>F59</f>
        <v>495</v>
      </c>
      <c r="G58" s="63"/>
      <c r="H58" s="56">
        <f>H59</f>
        <v>514.79999999999995</v>
      </c>
    </row>
    <row r="59" spans="1:8" s="1" customFormat="1" ht="57.75" customHeight="1">
      <c r="A59" s="31">
        <v>51</v>
      </c>
      <c r="B59" s="12">
        <v>113</v>
      </c>
      <c r="C59" s="14" t="s">
        <v>106</v>
      </c>
      <c r="D59" s="14"/>
      <c r="E59" s="39" t="s">
        <v>232</v>
      </c>
      <c r="F59" s="56">
        <f>SUM(F60:F61)</f>
        <v>495</v>
      </c>
      <c r="G59" s="63"/>
      <c r="H59" s="56">
        <f>SUM(H60:H61)</f>
        <v>514.79999999999995</v>
      </c>
    </row>
    <row r="60" spans="1:8" s="1" customFormat="1" ht="24.75" customHeight="1">
      <c r="A60" s="31">
        <v>52</v>
      </c>
      <c r="B60" s="16">
        <v>113</v>
      </c>
      <c r="C60" s="18" t="s">
        <v>106</v>
      </c>
      <c r="D60" s="18" t="s">
        <v>42</v>
      </c>
      <c r="E60" s="19" t="s">
        <v>154</v>
      </c>
      <c r="F60" s="62">
        <v>101.5</v>
      </c>
      <c r="G60" s="63"/>
      <c r="H60" s="62">
        <v>105.5</v>
      </c>
    </row>
    <row r="61" spans="1:8" s="1" customFormat="1" ht="28.5" customHeight="1">
      <c r="A61" s="31">
        <v>53</v>
      </c>
      <c r="B61" s="16">
        <v>113</v>
      </c>
      <c r="C61" s="18" t="s">
        <v>106</v>
      </c>
      <c r="D61" s="18" t="s">
        <v>51</v>
      </c>
      <c r="E61" s="19" t="s">
        <v>153</v>
      </c>
      <c r="F61" s="62">
        <v>393.5</v>
      </c>
      <c r="G61" s="63"/>
      <c r="H61" s="62">
        <v>409.3</v>
      </c>
    </row>
    <row r="62" spans="1:8" ht="15.75" customHeight="1">
      <c r="A62" s="31">
        <v>54</v>
      </c>
      <c r="B62" s="12">
        <v>200</v>
      </c>
      <c r="C62" s="14"/>
      <c r="D62" s="14"/>
      <c r="E62" s="32" t="s">
        <v>6</v>
      </c>
      <c r="F62" s="56">
        <f t="shared" ref="F62:H64" si="2">F63</f>
        <v>313.2</v>
      </c>
      <c r="G62" s="57">
        <f t="shared" si="2"/>
        <v>1189</v>
      </c>
      <c r="H62" s="56">
        <f t="shared" si="2"/>
        <v>323.89999999999998</v>
      </c>
    </row>
    <row r="63" spans="1:8" ht="12.75" customHeight="1">
      <c r="A63" s="31">
        <v>55</v>
      </c>
      <c r="B63" s="12">
        <v>203</v>
      </c>
      <c r="C63" s="14"/>
      <c r="D63" s="14"/>
      <c r="E63" s="15" t="s">
        <v>7</v>
      </c>
      <c r="F63" s="56">
        <f t="shared" si="2"/>
        <v>313.2</v>
      </c>
      <c r="G63" s="57">
        <f t="shared" si="2"/>
        <v>1189</v>
      </c>
      <c r="H63" s="56">
        <f t="shared" si="2"/>
        <v>323.89999999999998</v>
      </c>
    </row>
    <row r="64" spans="1:8" ht="12.75" customHeight="1">
      <c r="A64" s="31">
        <v>56</v>
      </c>
      <c r="B64" s="12">
        <v>203</v>
      </c>
      <c r="C64" s="14" t="s">
        <v>91</v>
      </c>
      <c r="D64" s="14"/>
      <c r="E64" s="15" t="s">
        <v>48</v>
      </c>
      <c r="F64" s="56">
        <f t="shared" si="2"/>
        <v>313.2</v>
      </c>
      <c r="G64" s="57">
        <f t="shared" si="2"/>
        <v>1189</v>
      </c>
      <c r="H64" s="56">
        <f t="shared" si="2"/>
        <v>323.89999999999998</v>
      </c>
    </row>
    <row r="65" spans="1:8" ht="25.5" customHeight="1">
      <c r="A65" s="31">
        <v>57</v>
      </c>
      <c r="B65" s="12">
        <v>203</v>
      </c>
      <c r="C65" s="14" t="s">
        <v>140</v>
      </c>
      <c r="D65" s="14"/>
      <c r="E65" s="15" t="s">
        <v>35</v>
      </c>
      <c r="F65" s="56">
        <f>F66+F67</f>
        <v>313.2</v>
      </c>
      <c r="G65" s="57">
        <f>G66</f>
        <v>1189</v>
      </c>
      <c r="H65" s="56">
        <f>H66+H67</f>
        <v>323.89999999999998</v>
      </c>
    </row>
    <row r="66" spans="1:8" ht="31.5" customHeight="1">
      <c r="A66" s="31">
        <v>58</v>
      </c>
      <c r="B66" s="16">
        <v>203</v>
      </c>
      <c r="C66" s="18" t="s">
        <v>140</v>
      </c>
      <c r="D66" s="18" t="s">
        <v>42</v>
      </c>
      <c r="E66" s="19" t="s">
        <v>154</v>
      </c>
      <c r="F66" s="62">
        <v>251.3</v>
      </c>
      <c r="G66" s="63">
        <v>1189</v>
      </c>
      <c r="H66" s="62">
        <v>251.3</v>
      </c>
    </row>
    <row r="67" spans="1:8" ht="33.75" customHeight="1">
      <c r="A67" s="31">
        <v>59</v>
      </c>
      <c r="B67" s="16">
        <v>203</v>
      </c>
      <c r="C67" s="18" t="s">
        <v>140</v>
      </c>
      <c r="D67" s="18" t="s">
        <v>51</v>
      </c>
      <c r="E67" s="19" t="s">
        <v>153</v>
      </c>
      <c r="F67" s="62">
        <v>61.9</v>
      </c>
      <c r="G67" s="63"/>
      <c r="H67" s="62">
        <v>72.599999999999994</v>
      </c>
    </row>
    <row r="68" spans="1:8" ht="31.5" customHeight="1">
      <c r="A68" s="31">
        <v>60</v>
      </c>
      <c r="B68" s="12">
        <v>300</v>
      </c>
      <c r="C68" s="14"/>
      <c r="D68" s="14"/>
      <c r="E68" s="32" t="s">
        <v>8</v>
      </c>
      <c r="F68" s="56">
        <f>SUM(F69+F73)</f>
        <v>11076.9</v>
      </c>
      <c r="G68" s="57" t="e">
        <f>G69+#REF!+#REF!</f>
        <v>#REF!</v>
      </c>
      <c r="H68" s="56">
        <f>SUM(H69+H73)</f>
        <v>11476.3</v>
      </c>
    </row>
    <row r="69" spans="1:8" ht="18" customHeight="1">
      <c r="A69" s="31">
        <v>61</v>
      </c>
      <c r="B69" s="12">
        <v>309</v>
      </c>
      <c r="C69" s="14"/>
      <c r="D69" s="14"/>
      <c r="E69" s="15" t="s">
        <v>287</v>
      </c>
      <c r="F69" s="56">
        <f>SUM(F70)</f>
        <v>285</v>
      </c>
      <c r="G69" s="57" t="e">
        <f>#REF!+#REF!</f>
        <v>#REF!</v>
      </c>
      <c r="H69" s="56">
        <f>SUM(H70)</f>
        <v>297</v>
      </c>
    </row>
    <row r="70" spans="1:8" ht="43.5" customHeight="1">
      <c r="A70" s="31">
        <v>62</v>
      </c>
      <c r="B70" s="12">
        <v>309</v>
      </c>
      <c r="C70" s="14" t="s">
        <v>271</v>
      </c>
      <c r="D70" s="14"/>
      <c r="E70" s="15" t="s">
        <v>272</v>
      </c>
      <c r="F70" s="56">
        <f>SUM(F71)</f>
        <v>285</v>
      </c>
      <c r="G70" s="57"/>
      <c r="H70" s="56">
        <f>SUM(H71)</f>
        <v>297</v>
      </c>
    </row>
    <row r="71" spans="1:8" ht="29.25" customHeight="1">
      <c r="A71" s="31">
        <v>63</v>
      </c>
      <c r="B71" s="12">
        <v>309</v>
      </c>
      <c r="C71" s="14" t="s">
        <v>288</v>
      </c>
      <c r="D71" s="14"/>
      <c r="E71" s="15" t="s">
        <v>289</v>
      </c>
      <c r="F71" s="56">
        <f>SUM(F72)</f>
        <v>285</v>
      </c>
      <c r="G71" s="57"/>
      <c r="H71" s="56">
        <f>SUM(H72)</f>
        <v>297</v>
      </c>
    </row>
    <row r="72" spans="1:8" ht="24.75" customHeight="1">
      <c r="A72" s="31">
        <v>64</v>
      </c>
      <c r="B72" s="16">
        <v>309</v>
      </c>
      <c r="C72" s="18" t="s">
        <v>288</v>
      </c>
      <c r="D72" s="18" t="s">
        <v>51</v>
      </c>
      <c r="E72" s="19" t="s">
        <v>153</v>
      </c>
      <c r="F72" s="62">
        <v>285</v>
      </c>
      <c r="G72" s="63"/>
      <c r="H72" s="62">
        <v>297</v>
      </c>
    </row>
    <row r="73" spans="1:8" ht="37.5" customHeight="1">
      <c r="A73" s="31">
        <v>65</v>
      </c>
      <c r="B73" s="12">
        <v>310</v>
      </c>
      <c r="C73" s="14"/>
      <c r="D73" s="14"/>
      <c r="E73" s="15" t="s">
        <v>290</v>
      </c>
      <c r="F73" s="56">
        <f>SUM(F74+F78)</f>
        <v>10791.9</v>
      </c>
      <c r="G73" s="63"/>
      <c r="H73" s="56">
        <f>SUM(H74+H78)</f>
        <v>11179.3</v>
      </c>
    </row>
    <row r="74" spans="1:8" ht="37.5" customHeight="1">
      <c r="A74" s="31">
        <v>66</v>
      </c>
      <c r="B74" s="12">
        <v>310</v>
      </c>
      <c r="C74" s="14" t="s">
        <v>96</v>
      </c>
      <c r="D74" s="18"/>
      <c r="E74" s="15" t="s">
        <v>275</v>
      </c>
      <c r="F74" s="56">
        <f>F75</f>
        <v>6000</v>
      </c>
      <c r="G74" s="63"/>
      <c r="H74" s="56">
        <f>H75</f>
        <v>6196</v>
      </c>
    </row>
    <row r="75" spans="1:8" ht="37.5" customHeight="1">
      <c r="A75" s="31">
        <v>67</v>
      </c>
      <c r="B75" s="12">
        <v>310</v>
      </c>
      <c r="C75" s="14" t="s">
        <v>107</v>
      </c>
      <c r="D75" s="18"/>
      <c r="E75" s="15" t="s">
        <v>60</v>
      </c>
      <c r="F75" s="56">
        <f>SUM(F76:F77)</f>
        <v>6000</v>
      </c>
      <c r="G75" s="63"/>
      <c r="H75" s="56">
        <f>SUM(H76:H77)</f>
        <v>6196</v>
      </c>
    </row>
    <row r="76" spans="1:8" ht="20.25" customHeight="1">
      <c r="A76" s="31">
        <v>68</v>
      </c>
      <c r="B76" s="16">
        <v>310</v>
      </c>
      <c r="C76" s="18" t="s">
        <v>107</v>
      </c>
      <c r="D76" s="18" t="s">
        <v>36</v>
      </c>
      <c r="E76" s="19" t="s">
        <v>37</v>
      </c>
      <c r="F76" s="62">
        <v>4947</v>
      </c>
      <c r="G76" s="63"/>
      <c r="H76" s="62">
        <v>5110</v>
      </c>
    </row>
    <row r="77" spans="1:8" ht="29.25" customHeight="1">
      <c r="A77" s="31">
        <v>69</v>
      </c>
      <c r="B77" s="16">
        <v>310</v>
      </c>
      <c r="C77" s="18" t="s">
        <v>107</v>
      </c>
      <c r="D77" s="18" t="s">
        <v>51</v>
      </c>
      <c r="E77" s="19" t="s">
        <v>153</v>
      </c>
      <c r="F77" s="62">
        <v>1053</v>
      </c>
      <c r="G77" s="63"/>
      <c r="H77" s="62">
        <v>1086</v>
      </c>
    </row>
    <row r="78" spans="1:8" ht="40.5" customHeight="1">
      <c r="A78" s="31">
        <v>70</v>
      </c>
      <c r="B78" s="12">
        <v>310</v>
      </c>
      <c r="C78" s="14" t="s">
        <v>108</v>
      </c>
      <c r="D78" s="14"/>
      <c r="E78" s="15" t="s">
        <v>277</v>
      </c>
      <c r="F78" s="56">
        <f>SUM(F79)</f>
        <v>4791.8999999999996</v>
      </c>
      <c r="G78" s="63"/>
      <c r="H78" s="56">
        <f>SUM(H79)</f>
        <v>4983.2999999999993</v>
      </c>
    </row>
    <row r="79" spans="1:8" ht="29.25" customHeight="1">
      <c r="A79" s="31">
        <v>71</v>
      </c>
      <c r="B79" s="12">
        <v>310</v>
      </c>
      <c r="C79" s="14" t="s">
        <v>174</v>
      </c>
      <c r="D79" s="14"/>
      <c r="E79" s="43" t="s">
        <v>291</v>
      </c>
      <c r="F79" s="56">
        <f>SUM(F80+F82)</f>
        <v>4791.8999999999996</v>
      </c>
      <c r="G79" s="63"/>
      <c r="H79" s="56">
        <f>SUM(H80+H82)</f>
        <v>4983.2999999999993</v>
      </c>
    </row>
    <row r="80" spans="1:8" ht="42.75" customHeight="1">
      <c r="A80" s="31">
        <v>72</v>
      </c>
      <c r="B80" s="12">
        <v>310</v>
      </c>
      <c r="C80" s="14" t="s">
        <v>109</v>
      </c>
      <c r="D80" s="14"/>
      <c r="E80" s="15" t="s">
        <v>156</v>
      </c>
      <c r="F80" s="56">
        <f>SUM(F81:F81)</f>
        <v>4760</v>
      </c>
      <c r="G80" s="63"/>
      <c r="H80" s="56">
        <f>SUM(H81:H81)</f>
        <v>4950.3999999999996</v>
      </c>
    </row>
    <row r="81" spans="1:8" ht="42" customHeight="1">
      <c r="A81" s="31">
        <v>73</v>
      </c>
      <c r="B81" s="16">
        <v>310</v>
      </c>
      <c r="C81" s="18" t="s">
        <v>109</v>
      </c>
      <c r="D81" s="18" t="s">
        <v>175</v>
      </c>
      <c r="E81" s="42" t="s">
        <v>255</v>
      </c>
      <c r="F81" s="62">
        <v>4760</v>
      </c>
      <c r="G81" s="63"/>
      <c r="H81" s="62">
        <v>4950.3999999999996</v>
      </c>
    </row>
    <row r="82" spans="1:8" ht="29.25" customHeight="1">
      <c r="A82" s="31">
        <v>74</v>
      </c>
      <c r="B82" s="12">
        <v>310</v>
      </c>
      <c r="C82" s="14" t="s">
        <v>233</v>
      </c>
      <c r="D82" s="18"/>
      <c r="E82" s="15" t="s">
        <v>61</v>
      </c>
      <c r="F82" s="56">
        <f>SUM(F83:F83)</f>
        <v>31.9</v>
      </c>
      <c r="G82" s="63"/>
      <c r="H82" s="56">
        <f>SUM(H83:H83)</f>
        <v>32.9</v>
      </c>
    </row>
    <row r="83" spans="1:8" ht="39.75" customHeight="1">
      <c r="A83" s="31">
        <v>75</v>
      </c>
      <c r="B83" s="16">
        <v>310</v>
      </c>
      <c r="C83" s="18" t="s">
        <v>233</v>
      </c>
      <c r="D83" s="18" t="s">
        <v>175</v>
      </c>
      <c r="E83" s="42" t="s">
        <v>255</v>
      </c>
      <c r="F83" s="62">
        <v>31.9</v>
      </c>
      <c r="G83" s="63"/>
      <c r="H83" s="62">
        <v>32.9</v>
      </c>
    </row>
    <row r="84" spans="1:8" ht="21.75" customHeight="1">
      <c r="A84" s="31">
        <v>76</v>
      </c>
      <c r="B84" s="12">
        <v>400</v>
      </c>
      <c r="C84" s="14"/>
      <c r="D84" s="14"/>
      <c r="E84" s="32" t="s">
        <v>9</v>
      </c>
      <c r="F84" s="56">
        <f>SUM(F85+F96+F104+F110)</f>
        <v>20868.3</v>
      </c>
      <c r="G84" s="57"/>
      <c r="H84" s="56">
        <f>SUM(H85+H96+H104+H110)</f>
        <v>21110.7</v>
      </c>
    </row>
    <row r="85" spans="1:8" ht="21.75" customHeight="1">
      <c r="A85" s="31">
        <v>77</v>
      </c>
      <c r="B85" s="12">
        <v>405</v>
      </c>
      <c r="C85" s="14"/>
      <c r="D85" s="14"/>
      <c r="E85" s="15" t="s">
        <v>141</v>
      </c>
      <c r="F85" s="56">
        <f>SUM(F86+F91)</f>
        <v>157.29999999999998</v>
      </c>
      <c r="G85" s="57"/>
      <c r="H85" s="56">
        <f>SUM(H86+H91)</f>
        <v>155.69999999999999</v>
      </c>
    </row>
    <row r="86" spans="1:8" ht="47.25" customHeight="1">
      <c r="A86" s="31">
        <v>78</v>
      </c>
      <c r="B86" s="12">
        <v>405</v>
      </c>
      <c r="C86" s="13" t="s">
        <v>116</v>
      </c>
      <c r="D86" s="13"/>
      <c r="E86" s="15" t="s">
        <v>260</v>
      </c>
      <c r="F86" s="56">
        <f>SUM(F87+F89)</f>
        <v>25.7</v>
      </c>
      <c r="G86" s="57"/>
      <c r="H86" s="56">
        <f>SUM(H87+H89)</f>
        <v>26.5</v>
      </c>
    </row>
    <row r="87" spans="1:8" ht="40.5" customHeight="1">
      <c r="A87" s="31">
        <v>79</v>
      </c>
      <c r="B87" s="12">
        <v>405</v>
      </c>
      <c r="C87" s="53" t="s">
        <v>118</v>
      </c>
      <c r="D87" s="53"/>
      <c r="E87" s="65" t="s">
        <v>281</v>
      </c>
      <c r="F87" s="56">
        <f>SUM(F88)</f>
        <v>10.199999999999999</v>
      </c>
      <c r="G87" s="57"/>
      <c r="H87" s="56">
        <f>SUM(H88)</f>
        <v>10.5</v>
      </c>
    </row>
    <row r="88" spans="1:8" ht="28.5" customHeight="1">
      <c r="A88" s="31">
        <v>80</v>
      </c>
      <c r="B88" s="16">
        <v>405</v>
      </c>
      <c r="C88" s="59" t="s">
        <v>118</v>
      </c>
      <c r="D88" s="59" t="s">
        <v>51</v>
      </c>
      <c r="E88" s="61" t="s">
        <v>153</v>
      </c>
      <c r="F88" s="62">
        <v>10.199999999999999</v>
      </c>
      <c r="G88" s="63"/>
      <c r="H88" s="62">
        <v>10.5</v>
      </c>
    </row>
    <row r="89" spans="1:8" ht="44.25" customHeight="1">
      <c r="A89" s="31">
        <v>81</v>
      </c>
      <c r="B89" s="12">
        <v>405</v>
      </c>
      <c r="C89" s="53" t="s">
        <v>119</v>
      </c>
      <c r="D89" s="59"/>
      <c r="E89" s="65" t="s">
        <v>350</v>
      </c>
      <c r="F89" s="56">
        <f>SUM(F90)</f>
        <v>15.5</v>
      </c>
      <c r="G89" s="57"/>
      <c r="H89" s="56">
        <f>SUM(H90)</f>
        <v>16</v>
      </c>
    </row>
    <row r="90" spans="1:8" ht="33" customHeight="1">
      <c r="A90" s="31">
        <v>82</v>
      </c>
      <c r="B90" s="16">
        <v>405</v>
      </c>
      <c r="C90" s="59" t="s">
        <v>119</v>
      </c>
      <c r="D90" s="59" t="s">
        <v>51</v>
      </c>
      <c r="E90" s="61" t="s">
        <v>153</v>
      </c>
      <c r="F90" s="62">
        <v>15.5</v>
      </c>
      <c r="G90" s="63"/>
      <c r="H90" s="62">
        <v>16</v>
      </c>
    </row>
    <row r="91" spans="1:8" ht="45" customHeight="1">
      <c r="A91" s="31">
        <v>83</v>
      </c>
      <c r="B91" s="12">
        <v>405</v>
      </c>
      <c r="C91" s="14" t="s">
        <v>238</v>
      </c>
      <c r="D91" s="14"/>
      <c r="E91" s="15" t="s">
        <v>258</v>
      </c>
      <c r="F91" s="56">
        <f>SUM(F92+F94)</f>
        <v>131.6</v>
      </c>
      <c r="G91" s="57"/>
      <c r="H91" s="56">
        <f>SUM(H92+H94)</f>
        <v>129.19999999999999</v>
      </c>
    </row>
    <row r="92" spans="1:8" ht="45" customHeight="1">
      <c r="A92" s="31">
        <v>84</v>
      </c>
      <c r="B92" s="12">
        <v>405</v>
      </c>
      <c r="C92" s="14" t="s">
        <v>142</v>
      </c>
      <c r="D92" s="14"/>
      <c r="E92" s="43" t="s">
        <v>347</v>
      </c>
      <c r="F92" s="56">
        <f>SUM(F93)</f>
        <v>125.1</v>
      </c>
      <c r="G92" s="57"/>
      <c r="H92" s="56">
        <f>SUM(H93)</f>
        <v>122.7</v>
      </c>
    </row>
    <row r="93" spans="1:8" ht="29.25" customHeight="1">
      <c r="A93" s="31">
        <v>85</v>
      </c>
      <c r="B93" s="16">
        <v>405</v>
      </c>
      <c r="C93" s="18" t="s">
        <v>142</v>
      </c>
      <c r="D93" s="18" t="s">
        <v>51</v>
      </c>
      <c r="E93" s="19" t="s">
        <v>153</v>
      </c>
      <c r="F93" s="62">
        <v>125.1</v>
      </c>
      <c r="G93" s="57"/>
      <c r="H93" s="62">
        <v>122.7</v>
      </c>
    </row>
    <row r="94" spans="1:8" ht="56.25" customHeight="1">
      <c r="A94" s="31">
        <v>86</v>
      </c>
      <c r="B94" s="16">
        <v>405</v>
      </c>
      <c r="C94" s="18" t="s">
        <v>361</v>
      </c>
      <c r="D94" s="18"/>
      <c r="E94" s="43" t="s">
        <v>360</v>
      </c>
      <c r="F94" s="56">
        <f>SUM(F95)</f>
        <v>6.5</v>
      </c>
      <c r="G94" s="57"/>
      <c r="H94" s="56">
        <f>SUM(H95)</f>
        <v>6.5</v>
      </c>
    </row>
    <row r="95" spans="1:8" ht="29.25" customHeight="1">
      <c r="A95" s="31">
        <v>87</v>
      </c>
      <c r="B95" s="16">
        <v>405</v>
      </c>
      <c r="C95" s="18" t="s">
        <v>361</v>
      </c>
      <c r="D95" s="18" t="s">
        <v>51</v>
      </c>
      <c r="E95" s="19" t="s">
        <v>153</v>
      </c>
      <c r="F95" s="62">
        <v>6.5</v>
      </c>
      <c r="G95" s="57"/>
      <c r="H95" s="62">
        <v>6.5</v>
      </c>
    </row>
    <row r="96" spans="1:8" ht="18.75" customHeight="1">
      <c r="A96" s="31">
        <v>88</v>
      </c>
      <c r="B96" s="12">
        <v>409</v>
      </c>
      <c r="C96" s="14"/>
      <c r="D96" s="14"/>
      <c r="E96" s="15" t="s">
        <v>44</v>
      </c>
      <c r="F96" s="56">
        <f>SUM(F97)</f>
        <v>19299.2</v>
      </c>
      <c r="G96" s="57"/>
      <c r="H96" s="56">
        <f>SUM(H97)</f>
        <v>20131</v>
      </c>
    </row>
    <row r="97" spans="1:8" ht="39.75" customHeight="1">
      <c r="A97" s="31">
        <v>89</v>
      </c>
      <c r="B97" s="12">
        <v>409</v>
      </c>
      <c r="C97" s="14" t="s">
        <v>111</v>
      </c>
      <c r="D97" s="14"/>
      <c r="E97" s="15" t="s">
        <v>330</v>
      </c>
      <c r="F97" s="56">
        <f>SUM(F98+F100+F102)</f>
        <v>19299.2</v>
      </c>
      <c r="G97" s="57"/>
      <c r="H97" s="56">
        <f>SUM(H98+H100+H102)</f>
        <v>20131</v>
      </c>
    </row>
    <row r="98" spans="1:8" s="2" customFormat="1" ht="41.25" customHeight="1">
      <c r="A98" s="31">
        <v>90</v>
      </c>
      <c r="B98" s="12">
        <v>409</v>
      </c>
      <c r="C98" s="14" t="s">
        <v>112</v>
      </c>
      <c r="D98" s="14"/>
      <c r="E98" s="15" t="s">
        <v>62</v>
      </c>
      <c r="F98" s="56">
        <f>F99</f>
        <v>11845.2</v>
      </c>
      <c r="G98" s="57"/>
      <c r="H98" s="56">
        <f>H99</f>
        <v>20131</v>
      </c>
    </row>
    <row r="99" spans="1:8" ht="33" customHeight="1">
      <c r="A99" s="31">
        <v>91</v>
      </c>
      <c r="B99" s="16">
        <v>409</v>
      </c>
      <c r="C99" s="18" t="s">
        <v>112</v>
      </c>
      <c r="D99" s="18" t="s">
        <v>51</v>
      </c>
      <c r="E99" s="19" t="s">
        <v>153</v>
      </c>
      <c r="F99" s="62">
        <f>10746+1099.2</f>
        <v>11845.2</v>
      </c>
      <c r="G99" s="57"/>
      <c r="H99" s="62">
        <f>11250.8+8880.2</f>
        <v>20131</v>
      </c>
    </row>
    <row r="100" spans="1:8" ht="43.5" customHeight="1">
      <c r="A100" s="31">
        <v>92</v>
      </c>
      <c r="B100" s="12">
        <v>409</v>
      </c>
      <c r="C100" s="13" t="s">
        <v>113</v>
      </c>
      <c r="D100" s="18"/>
      <c r="E100" s="39" t="s">
        <v>303</v>
      </c>
      <c r="F100" s="56">
        <f>F101</f>
        <v>600</v>
      </c>
      <c r="G100" s="57"/>
      <c r="H100" s="56">
        <f>H101</f>
        <v>0</v>
      </c>
    </row>
    <row r="101" spans="1:8" ht="30" customHeight="1">
      <c r="A101" s="31">
        <v>93</v>
      </c>
      <c r="B101" s="16">
        <v>409</v>
      </c>
      <c r="C101" s="18" t="s">
        <v>113</v>
      </c>
      <c r="D101" s="18" t="s">
        <v>51</v>
      </c>
      <c r="E101" s="19" t="s">
        <v>153</v>
      </c>
      <c r="F101" s="62">
        <v>600</v>
      </c>
      <c r="G101" s="57"/>
      <c r="H101" s="62">
        <v>0</v>
      </c>
    </row>
    <row r="102" spans="1:8" ht="69.75" customHeight="1">
      <c r="A102" s="31">
        <v>94</v>
      </c>
      <c r="B102" s="12">
        <v>409</v>
      </c>
      <c r="C102" s="14" t="s">
        <v>203</v>
      </c>
      <c r="D102" s="14"/>
      <c r="E102" s="44" t="s">
        <v>204</v>
      </c>
      <c r="F102" s="56">
        <f>SUM(F103)</f>
        <v>6854</v>
      </c>
      <c r="G102" s="57"/>
      <c r="H102" s="56">
        <f>SUM(H103)</f>
        <v>0</v>
      </c>
    </row>
    <row r="103" spans="1:8" ht="28.5" customHeight="1">
      <c r="A103" s="31">
        <v>95</v>
      </c>
      <c r="B103" s="16">
        <v>409</v>
      </c>
      <c r="C103" s="18" t="s">
        <v>203</v>
      </c>
      <c r="D103" s="18" t="s">
        <v>51</v>
      </c>
      <c r="E103" s="19" t="s">
        <v>153</v>
      </c>
      <c r="F103" s="62">
        <v>6854</v>
      </c>
      <c r="G103" s="57"/>
      <c r="H103" s="62">
        <v>0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56">
        <f>SUM(F105)</f>
        <v>55</v>
      </c>
      <c r="G104" s="57"/>
      <c r="H104" s="56">
        <f>SUM(H105)</f>
        <v>56.5</v>
      </c>
    </row>
    <row r="105" spans="1:8" ht="41.25" customHeight="1">
      <c r="A105" s="31">
        <v>97</v>
      </c>
      <c r="B105" s="33">
        <v>410</v>
      </c>
      <c r="C105" s="13" t="s">
        <v>114</v>
      </c>
      <c r="D105" s="13"/>
      <c r="E105" s="15" t="s">
        <v>339</v>
      </c>
      <c r="F105" s="56">
        <f>SUM(F106+F108)</f>
        <v>55</v>
      </c>
      <c r="G105" s="57"/>
      <c r="H105" s="56">
        <f>SUM(H106+H108)</f>
        <v>56.5</v>
      </c>
    </row>
    <row r="106" spans="1:8" s="2" customFormat="1" ht="54" customHeight="1">
      <c r="A106" s="31">
        <v>98</v>
      </c>
      <c r="B106" s="33">
        <v>410</v>
      </c>
      <c r="C106" s="13" t="s">
        <v>115</v>
      </c>
      <c r="D106" s="13"/>
      <c r="E106" s="43" t="s">
        <v>353</v>
      </c>
      <c r="F106" s="56">
        <f>SUM(F107)</f>
        <v>10.6</v>
      </c>
      <c r="G106" s="57"/>
      <c r="H106" s="56">
        <f>SUM(H107)</f>
        <v>10.9</v>
      </c>
    </row>
    <row r="107" spans="1:8" ht="33.75" customHeight="1">
      <c r="A107" s="31">
        <v>99</v>
      </c>
      <c r="B107" s="35">
        <v>410</v>
      </c>
      <c r="C107" s="17" t="s">
        <v>115</v>
      </c>
      <c r="D107" s="18" t="s">
        <v>51</v>
      </c>
      <c r="E107" s="19" t="s">
        <v>153</v>
      </c>
      <c r="F107" s="62">
        <v>10.6</v>
      </c>
      <c r="G107" s="57"/>
      <c r="H107" s="62">
        <v>10.9</v>
      </c>
    </row>
    <row r="108" spans="1:8" ht="53.25" customHeight="1">
      <c r="A108" s="31">
        <v>100</v>
      </c>
      <c r="B108" s="33">
        <v>410</v>
      </c>
      <c r="C108" s="13" t="s">
        <v>182</v>
      </c>
      <c r="D108" s="14"/>
      <c r="E108" s="43" t="s">
        <v>259</v>
      </c>
      <c r="F108" s="56">
        <f>SUM(F109)</f>
        <v>44.4</v>
      </c>
      <c r="G108" s="57"/>
      <c r="H108" s="56">
        <f>SUM(H109)</f>
        <v>45.6</v>
      </c>
    </row>
    <row r="109" spans="1:8" ht="33.75" customHeight="1">
      <c r="A109" s="31">
        <v>101</v>
      </c>
      <c r="B109" s="35">
        <v>410</v>
      </c>
      <c r="C109" s="17" t="s">
        <v>182</v>
      </c>
      <c r="D109" s="18" t="s">
        <v>51</v>
      </c>
      <c r="E109" s="19" t="s">
        <v>153</v>
      </c>
      <c r="F109" s="62">
        <v>44.4</v>
      </c>
      <c r="G109" s="57"/>
      <c r="H109" s="62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84</v>
      </c>
      <c r="F110" s="56">
        <f>SUM(F111+F122+F125+F129+F132+F133)</f>
        <v>1356.8</v>
      </c>
      <c r="G110" s="57"/>
      <c r="H110" s="56">
        <f>SUM(H111+H122+H125+H129+H132+H133)</f>
        <v>767.5</v>
      </c>
    </row>
    <row r="111" spans="1:8" ht="50.25" customHeight="1">
      <c r="A111" s="31">
        <v>103</v>
      </c>
      <c r="B111" s="12">
        <v>412</v>
      </c>
      <c r="C111" s="14" t="s">
        <v>97</v>
      </c>
      <c r="D111" s="14"/>
      <c r="E111" s="39" t="s">
        <v>252</v>
      </c>
      <c r="F111" s="56">
        <f>SUM(F112+F114+F116+F118+F120)</f>
        <v>566.9</v>
      </c>
      <c r="G111" s="63"/>
      <c r="H111" s="56">
        <f>SUM(H112+H114+H116+H118+H120)</f>
        <v>636.4</v>
      </c>
    </row>
    <row r="112" spans="1:8" ht="33.75" customHeight="1">
      <c r="A112" s="31">
        <v>104</v>
      </c>
      <c r="B112" s="12">
        <v>412</v>
      </c>
      <c r="C112" s="14" t="s">
        <v>98</v>
      </c>
      <c r="D112" s="14"/>
      <c r="E112" s="39" t="s">
        <v>53</v>
      </c>
      <c r="F112" s="56">
        <f>F113</f>
        <v>208</v>
      </c>
      <c r="G112" s="63"/>
      <c r="H112" s="56">
        <f>H113</f>
        <v>216.3</v>
      </c>
    </row>
    <row r="113" spans="1:8" ht="25.5" customHeight="1">
      <c r="A113" s="31">
        <v>105</v>
      </c>
      <c r="B113" s="16">
        <v>412</v>
      </c>
      <c r="C113" s="18" t="s">
        <v>98</v>
      </c>
      <c r="D113" s="18" t="s">
        <v>51</v>
      </c>
      <c r="E113" s="19" t="s">
        <v>153</v>
      </c>
      <c r="F113" s="62">
        <v>208</v>
      </c>
      <c r="G113" s="63"/>
      <c r="H113" s="62">
        <v>216.3</v>
      </c>
    </row>
    <row r="114" spans="1:8" ht="47.25" customHeight="1">
      <c r="A114" s="31">
        <v>106</v>
      </c>
      <c r="B114" s="12">
        <v>412</v>
      </c>
      <c r="C114" s="14" t="s">
        <v>99</v>
      </c>
      <c r="D114" s="14"/>
      <c r="E114" s="39" t="s">
        <v>205</v>
      </c>
      <c r="F114" s="56">
        <f>F115</f>
        <v>106.4</v>
      </c>
      <c r="G114" s="63"/>
      <c r="H114" s="56">
        <f>H115</f>
        <v>130</v>
      </c>
    </row>
    <row r="115" spans="1:8" ht="31.5" customHeight="1">
      <c r="A115" s="31">
        <v>107</v>
      </c>
      <c r="B115" s="16">
        <v>412</v>
      </c>
      <c r="C115" s="18" t="s">
        <v>99</v>
      </c>
      <c r="D115" s="18" t="s">
        <v>51</v>
      </c>
      <c r="E115" s="19" t="s">
        <v>153</v>
      </c>
      <c r="F115" s="62">
        <v>106.4</v>
      </c>
      <c r="G115" s="63"/>
      <c r="H115" s="62">
        <v>130</v>
      </c>
    </row>
    <row r="116" spans="1:8" ht="36" customHeight="1">
      <c r="A116" s="31">
        <v>108</v>
      </c>
      <c r="B116" s="12">
        <v>412</v>
      </c>
      <c r="C116" s="14" t="s">
        <v>100</v>
      </c>
      <c r="D116" s="18"/>
      <c r="E116" s="43" t="s">
        <v>206</v>
      </c>
      <c r="F116" s="56">
        <f>F117</f>
        <v>0</v>
      </c>
      <c r="G116" s="63"/>
      <c r="H116" s="56">
        <f>H117</f>
        <v>53</v>
      </c>
    </row>
    <row r="117" spans="1:8" ht="30" customHeight="1">
      <c r="A117" s="31">
        <v>109</v>
      </c>
      <c r="B117" s="16">
        <v>412</v>
      </c>
      <c r="C117" s="18" t="s">
        <v>100</v>
      </c>
      <c r="D117" s="18" t="s">
        <v>51</v>
      </c>
      <c r="E117" s="19" t="s">
        <v>153</v>
      </c>
      <c r="F117" s="62">
        <v>0</v>
      </c>
      <c r="G117" s="63"/>
      <c r="H117" s="62">
        <v>53</v>
      </c>
    </row>
    <row r="118" spans="1:8" ht="25.5" customHeight="1">
      <c r="A118" s="31">
        <v>110</v>
      </c>
      <c r="B118" s="12">
        <v>412</v>
      </c>
      <c r="C118" s="14" t="s">
        <v>139</v>
      </c>
      <c r="D118" s="14"/>
      <c r="E118" s="41" t="s">
        <v>173</v>
      </c>
      <c r="F118" s="56">
        <f>SUM(F119)</f>
        <v>44.5</v>
      </c>
      <c r="G118" s="57"/>
      <c r="H118" s="56">
        <f>SUM(H119)</f>
        <v>48.2</v>
      </c>
    </row>
    <row r="119" spans="1:8" ht="25.5" customHeight="1">
      <c r="A119" s="31">
        <v>111</v>
      </c>
      <c r="B119" s="16">
        <v>412</v>
      </c>
      <c r="C119" s="18" t="s">
        <v>139</v>
      </c>
      <c r="D119" s="18" t="s">
        <v>51</v>
      </c>
      <c r="E119" s="19" t="s">
        <v>153</v>
      </c>
      <c r="F119" s="62">
        <v>44.5</v>
      </c>
      <c r="G119" s="63"/>
      <c r="H119" s="62">
        <v>48.2</v>
      </c>
    </row>
    <row r="120" spans="1:8" ht="57.75" customHeight="1">
      <c r="A120" s="31">
        <v>112</v>
      </c>
      <c r="B120" s="12">
        <v>412</v>
      </c>
      <c r="C120" s="14" t="s">
        <v>172</v>
      </c>
      <c r="D120" s="14"/>
      <c r="E120" s="43" t="s">
        <v>253</v>
      </c>
      <c r="F120" s="56">
        <f>SUM(F121)</f>
        <v>208</v>
      </c>
      <c r="G120" s="57"/>
      <c r="H120" s="56">
        <f>SUM(H121)</f>
        <v>188.9</v>
      </c>
    </row>
    <row r="121" spans="1:8" ht="30.75" customHeight="1">
      <c r="A121" s="31">
        <v>113</v>
      </c>
      <c r="B121" s="16">
        <v>412</v>
      </c>
      <c r="C121" s="18" t="s">
        <v>172</v>
      </c>
      <c r="D121" s="18" t="s">
        <v>51</v>
      </c>
      <c r="E121" s="19" t="s">
        <v>153</v>
      </c>
      <c r="F121" s="62">
        <v>208</v>
      </c>
      <c r="G121" s="63"/>
      <c r="H121" s="62">
        <v>188.9</v>
      </c>
    </row>
    <row r="122" spans="1:8" s="2" customFormat="1" ht="42" customHeight="1">
      <c r="A122" s="31">
        <v>114</v>
      </c>
      <c r="B122" s="12">
        <v>412</v>
      </c>
      <c r="C122" s="13" t="s">
        <v>116</v>
      </c>
      <c r="D122" s="13"/>
      <c r="E122" s="15" t="s">
        <v>260</v>
      </c>
      <c r="F122" s="56">
        <f>SUM(F123)</f>
        <v>62.1</v>
      </c>
      <c r="G122" s="57"/>
      <c r="H122" s="56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117</v>
      </c>
      <c r="D123" s="14"/>
      <c r="E123" s="43" t="s">
        <v>354</v>
      </c>
      <c r="F123" s="56">
        <f>F124</f>
        <v>62.1</v>
      </c>
      <c r="G123" s="63">
        <f>G124</f>
        <v>3161</v>
      </c>
      <c r="H123" s="56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117</v>
      </c>
      <c r="D124" s="18" t="s">
        <v>43</v>
      </c>
      <c r="E124" s="19" t="s">
        <v>155</v>
      </c>
      <c r="F124" s="62">
        <v>62.1</v>
      </c>
      <c r="G124" s="57">
        <v>3161</v>
      </c>
      <c r="H124" s="62">
        <v>64</v>
      </c>
    </row>
    <row r="125" spans="1:8" s="1" customFormat="1" ht="57" customHeight="1">
      <c r="A125" s="31">
        <v>117</v>
      </c>
      <c r="B125" s="33">
        <v>412</v>
      </c>
      <c r="C125" s="13" t="s">
        <v>184</v>
      </c>
      <c r="D125" s="17"/>
      <c r="E125" s="15" t="s">
        <v>261</v>
      </c>
      <c r="F125" s="56">
        <f>SUM(F126)</f>
        <v>662</v>
      </c>
      <c r="G125" s="57"/>
      <c r="H125" s="56">
        <f>SUM(H126)</f>
        <v>0</v>
      </c>
    </row>
    <row r="126" spans="1:8" s="1" customFormat="1" ht="57.75" customHeight="1">
      <c r="A126" s="31">
        <v>118</v>
      </c>
      <c r="B126" s="33">
        <v>412</v>
      </c>
      <c r="C126" s="13" t="s">
        <v>120</v>
      </c>
      <c r="D126" s="17"/>
      <c r="E126" s="44" t="s">
        <v>183</v>
      </c>
      <c r="F126" s="56">
        <f>SUM(F127)</f>
        <v>662</v>
      </c>
      <c r="G126" s="57"/>
      <c r="H126" s="56">
        <f>SUM(H127)</f>
        <v>0</v>
      </c>
    </row>
    <row r="127" spans="1:8" s="2" customFormat="1" ht="45.75" customHeight="1">
      <c r="A127" s="31">
        <v>119</v>
      </c>
      <c r="B127" s="33">
        <v>412</v>
      </c>
      <c r="C127" s="13" t="s">
        <v>262</v>
      </c>
      <c r="D127" s="13"/>
      <c r="E127" s="15" t="s">
        <v>263</v>
      </c>
      <c r="F127" s="56">
        <f>SUM(F128)</f>
        <v>662</v>
      </c>
      <c r="G127" s="57"/>
      <c r="H127" s="56">
        <f>SUM(H128)</f>
        <v>0</v>
      </c>
    </row>
    <row r="128" spans="1:8" s="2" customFormat="1" ht="33" customHeight="1">
      <c r="A128" s="31">
        <v>120</v>
      </c>
      <c r="B128" s="35">
        <v>412</v>
      </c>
      <c r="C128" s="17" t="s">
        <v>262</v>
      </c>
      <c r="D128" s="17" t="s">
        <v>51</v>
      </c>
      <c r="E128" s="19" t="s">
        <v>153</v>
      </c>
      <c r="F128" s="62">
        <v>662</v>
      </c>
      <c r="G128" s="63"/>
      <c r="H128" s="62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149</v>
      </c>
      <c r="D129" s="14"/>
      <c r="E129" s="15" t="s">
        <v>207</v>
      </c>
      <c r="F129" s="56">
        <f>SUM(F130)</f>
        <v>55.2</v>
      </c>
      <c r="G129" s="57"/>
      <c r="H129" s="56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122</v>
      </c>
      <c r="D130" s="14"/>
      <c r="E130" s="15" t="s">
        <v>193</v>
      </c>
      <c r="F130" s="56">
        <f>SUM(F131)</f>
        <v>55.2</v>
      </c>
      <c r="G130" s="57"/>
      <c r="H130" s="56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122</v>
      </c>
      <c r="D131" s="18" t="s">
        <v>51</v>
      </c>
      <c r="E131" s="19" t="s">
        <v>153</v>
      </c>
      <c r="F131" s="62">
        <v>55.2</v>
      </c>
      <c r="G131" s="63"/>
      <c r="H131" s="62">
        <v>56.2</v>
      </c>
    </row>
    <row r="132" spans="1:10" s="1" customFormat="1" ht="54" customHeight="1">
      <c r="A132" s="31">
        <v>124</v>
      </c>
      <c r="B132" s="33">
        <v>412</v>
      </c>
      <c r="C132" s="13" t="s">
        <v>239</v>
      </c>
      <c r="D132" s="13"/>
      <c r="E132" s="15" t="s">
        <v>185</v>
      </c>
      <c r="F132" s="56">
        <v>0</v>
      </c>
      <c r="G132" s="57"/>
      <c r="H132" s="56">
        <v>0</v>
      </c>
    </row>
    <row r="133" spans="1:10" s="1" customFormat="1" ht="39" customHeight="1">
      <c r="A133" s="31">
        <v>125</v>
      </c>
      <c r="B133" s="33">
        <v>412</v>
      </c>
      <c r="C133" s="13" t="s">
        <v>220</v>
      </c>
      <c r="D133" s="13"/>
      <c r="E133" s="30" t="s">
        <v>221</v>
      </c>
      <c r="F133" s="56">
        <f>SUM(F134)</f>
        <v>10.6</v>
      </c>
      <c r="G133" s="57"/>
      <c r="H133" s="56">
        <f>SUM(H134)</f>
        <v>10.9</v>
      </c>
    </row>
    <row r="134" spans="1:10" s="1" customFormat="1" ht="49.5" customHeight="1">
      <c r="A134" s="31">
        <v>126</v>
      </c>
      <c r="B134" s="33">
        <v>412</v>
      </c>
      <c r="C134" s="13" t="s">
        <v>222</v>
      </c>
      <c r="D134" s="13"/>
      <c r="E134" s="30" t="s">
        <v>223</v>
      </c>
      <c r="F134" s="56">
        <f>SUM(F135)</f>
        <v>10.6</v>
      </c>
      <c r="G134" s="57"/>
      <c r="H134" s="56">
        <f>SUM(H135)</f>
        <v>10.9</v>
      </c>
    </row>
    <row r="135" spans="1:10" s="1" customFormat="1" ht="59.25" customHeight="1">
      <c r="A135" s="31">
        <v>127</v>
      </c>
      <c r="B135" s="33">
        <v>412</v>
      </c>
      <c r="C135" s="13" t="s">
        <v>224</v>
      </c>
      <c r="D135" s="13"/>
      <c r="E135" s="43" t="s">
        <v>225</v>
      </c>
      <c r="F135" s="56">
        <f>SUM(F136)</f>
        <v>10.6</v>
      </c>
      <c r="G135" s="57"/>
      <c r="H135" s="56">
        <f>SUM(H136)</f>
        <v>10.9</v>
      </c>
    </row>
    <row r="136" spans="1:10" s="1" customFormat="1" ht="33.75" customHeight="1">
      <c r="A136" s="31">
        <v>128</v>
      </c>
      <c r="B136" s="35">
        <v>412</v>
      </c>
      <c r="C136" s="17" t="s">
        <v>224</v>
      </c>
      <c r="D136" s="17" t="s">
        <v>51</v>
      </c>
      <c r="E136" s="19" t="s">
        <v>153</v>
      </c>
      <c r="F136" s="62">
        <v>10.6</v>
      </c>
      <c r="G136" s="63"/>
      <c r="H136" s="62">
        <v>10.9</v>
      </c>
    </row>
    <row r="137" spans="1:10" s="1" customFormat="1" ht="27.75" customHeight="1">
      <c r="A137" s="31">
        <v>129</v>
      </c>
      <c r="B137" s="12">
        <v>500</v>
      </c>
      <c r="C137" s="14"/>
      <c r="D137" s="14"/>
      <c r="E137" s="32" t="s">
        <v>10</v>
      </c>
      <c r="F137" s="71">
        <f>SUM(F138+F143+F150+F161)</f>
        <v>16808.099999999999</v>
      </c>
      <c r="G137" s="63"/>
      <c r="H137" s="56">
        <f>SUM(H138+H143+H150+H162)</f>
        <v>14739.8</v>
      </c>
    </row>
    <row r="138" spans="1:10" s="1" customFormat="1" ht="14.25" customHeight="1">
      <c r="A138" s="31">
        <v>130</v>
      </c>
      <c r="B138" s="12">
        <v>501</v>
      </c>
      <c r="C138" s="14"/>
      <c r="D138" s="14"/>
      <c r="E138" s="15" t="s">
        <v>11</v>
      </c>
      <c r="F138" s="56">
        <f>SUM(F141)</f>
        <v>404</v>
      </c>
      <c r="G138" s="63"/>
      <c r="H138" s="56">
        <v>0</v>
      </c>
    </row>
    <row r="139" spans="1:10" s="1" customFormat="1" ht="45" customHeight="1">
      <c r="A139" s="31">
        <v>131</v>
      </c>
      <c r="B139" s="12">
        <v>501</v>
      </c>
      <c r="C139" s="14" t="s">
        <v>97</v>
      </c>
      <c r="D139" s="14"/>
      <c r="E139" s="39" t="s">
        <v>252</v>
      </c>
      <c r="F139" s="56">
        <f>SUM(F140)</f>
        <v>404</v>
      </c>
      <c r="G139" s="63"/>
      <c r="H139" s="56">
        <f>SUM(H140)</f>
        <v>0</v>
      </c>
    </row>
    <row r="140" spans="1:10" s="1" customFormat="1" ht="35.25" customHeight="1">
      <c r="A140" s="31">
        <v>132</v>
      </c>
      <c r="B140" s="12">
        <v>501</v>
      </c>
      <c r="C140" s="14" t="s">
        <v>310</v>
      </c>
      <c r="D140" s="14"/>
      <c r="E140" s="15" t="s">
        <v>309</v>
      </c>
      <c r="F140" s="56">
        <f>SUM(F141)</f>
        <v>404</v>
      </c>
      <c r="G140" s="63"/>
      <c r="H140" s="56">
        <f>SUM(H141)</f>
        <v>0</v>
      </c>
    </row>
    <row r="141" spans="1:10" s="1" customFormat="1" ht="28.5" customHeight="1">
      <c r="A141" s="31">
        <v>133</v>
      </c>
      <c r="B141" s="16">
        <v>501</v>
      </c>
      <c r="C141" s="18" t="s">
        <v>310</v>
      </c>
      <c r="D141" s="18" t="s">
        <v>51</v>
      </c>
      <c r="E141" s="19" t="s">
        <v>153</v>
      </c>
      <c r="F141" s="62">
        <v>404</v>
      </c>
      <c r="G141" s="63"/>
      <c r="H141" s="62">
        <v>0</v>
      </c>
    </row>
    <row r="142" spans="1:10" ht="65.25" customHeight="1">
      <c r="A142" s="31">
        <v>134</v>
      </c>
      <c r="B142" s="12">
        <v>501</v>
      </c>
      <c r="C142" s="14" t="s">
        <v>186</v>
      </c>
      <c r="D142" s="14"/>
      <c r="E142" s="43" t="s">
        <v>187</v>
      </c>
      <c r="F142" s="56">
        <v>0</v>
      </c>
      <c r="G142" s="57"/>
      <c r="H142" s="56">
        <v>0</v>
      </c>
      <c r="I142" s="11"/>
      <c r="J142" s="11"/>
    </row>
    <row r="143" spans="1:10" s="2" customFormat="1" ht="18.75" customHeight="1">
      <c r="A143" s="31">
        <v>135</v>
      </c>
      <c r="B143" s="12">
        <v>502</v>
      </c>
      <c r="C143" s="14"/>
      <c r="D143" s="14"/>
      <c r="E143" s="15" t="s">
        <v>12</v>
      </c>
      <c r="F143" s="56">
        <f>SUM(F144+F147)</f>
        <v>2325</v>
      </c>
      <c r="G143" s="57">
        <v>1105</v>
      </c>
      <c r="H143" s="56">
        <f>SUM(H144+H147)</f>
        <v>1259.5</v>
      </c>
    </row>
    <row r="144" spans="1:10" ht="43.5" customHeight="1">
      <c r="A144" s="31">
        <v>136</v>
      </c>
      <c r="B144" s="52">
        <v>502</v>
      </c>
      <c r="C144" s="54" t="s">
        <v>208</v>
      </c>
      <c r="D144" s="54"/>
      <c r="E144" s="66" t="s">
        <v>274</v>
      </c>
      <c r="F144" s="56">
        <f>SUM(F145)</f>
        <v>1122</v>
      </c>
      <c r="G144" s="57" t="e">
        <f>#REF!+#REF!+#REF!+#REF!</f>
        <v>#REF!</v>
      </c>
      <c r="H144" s="56">
        <f>SUM(H145)</f>
        <v>56.5</v>
      </c>
    </row>
    <row r="145" spans="1:8" ht="66" customHeight="1">
      <c r="A145" s="31">
        <v>137</v>
      </c>
      <c r="B145" s="52">
        <v>502</v>
      </c>
      <c r="C145" s="54" t="s">
        <v>326</v>
      </c>
      <c r="D145" s="54"/>
      <c r="E145" s="66" t="s">
        <v>343</v>
      </c>
      <c r="F145" s="56">
        <f>SUM(F146)</f>
        <v>1122</v>
      </c>
      <c r="G145" s="57"/>
      <c r="H145" s="71">
        <f>SUM(H146)</f>
        <v>56.5</v>
      </c>
    </row>
    <row r="146" spans="1:8" s="1" customFormat="1" ht="34.5" customHeight="1">
      <c r="A146" s="31">
        <v>138</v>
      </c>
      <c r="B146" s="58">
        <v>502</v>
      </c>
      <c r="C146" s="60" t="s">
        <v>326</v>
      </c>
      <c r="D146" s="60" t="s">
        <v>51</v>
      </c>
      <c r="E146" s="61" t="s">
        <v>153</v>
      </c>
      <c r="F146" s="62">
        <v>1122</v>
      </c>
      <c r="G146" s="63"/>
      <c r="H146" s="72">
        <f>1356.2-1299.7</f>
        <v>56.5</v>
      </c>
    </row>
    <row r="147" spans="1:8" s="1" customFormat="1" ht="42" customHeight="1">
      <c r="A147" s="31">
        <v>139</v>
      </c>
      <c r="B147" s="58">
        <v>502</v>
      </c>
      <c r="C147" s="14" t="s">
        <v>121</v>
      </c>
      <c r="D147" s="60"/>
      <c r="E147" s="39" t="s">
        <v>331</v>
      </c>
      <c r="F147" s="56">
        <f>SUM(F148)</f>
        <v>1203</v>
      </c>
      <c r="G147" s="63"/>
      <c r="H147" s="56">
        <f>SUM(H148)</f>
        <v>1203</v>
      </c>
    </row>
    <row r="148" spans="1:8" s="1" customFormat="1" ht="71.25" customHeight="1">
      <c r="A148" s="31">
        <v>140</v>
      </c>
      <c r="B148" s="52">
        <v>502</v>
      </c>
      <c r="C148" s="14" t="s">
        <v>327</v>
      </c>
      <c r="D148" s="60"/>
      <c r="E148" s="55" t="s">
        <v>85</v>
      </c>
      <c r="F148" s="56">
        <f>SUM(F149)</f>
        <v>1203</v>
      </c>
      <c r="G148" s="63"/>
      <c r="H148" s="56">
        <f>SUM(H149)</f>
        <v>1203</v>
      </c>
    </row>
    <row r="149" spans="1:8" s="1" customFormat="1" ht="56.25" customHeight="1">
      <c r="A149" s="31">
        <v>141</v>
      </c>
      <c r="B149" s="58">
        <v>502</v>
      </c>
      <c r="C149" s="18" t="s">
        <v>327</v>
      </c>
      <c r="D149" s="60" t="s">
        <v>43</v>
      </c>
      <c r="E149" s="61" t="s">
        <v>155</v>
      </c>
      <c r="F149" s="62">
        <v>1203</v>
      </c>
      <c r="G149" s="63"/>
      <c r="H149" s="62">
        <v>1203</v>
      </c>
    </row>
    <row r="150" spans="1:8" ht="18.75" customHeight="1">
      <c r="A150" s="31">
        <v>142</v>
      </c>
      <c r="B150" s="12">
        <v>503</v>
      </c>
      <c r="C150" s="14"/>
      <c r="D150" s="14"/>
      <c r="E150" s="15" t="s">
        <v>13</v>
      </c>
      <c r="F150" s="56">
        <f>SUM(F151+F160)</f>
        <v>12931.3</v>
      </c>
      <c r="G150" s="63"/>
      <c r="H150" s="56">
        <f>SUM(H151+H160)</f>
        <v>13480.3</v>
      </c>
    </row>
    <row r="151" spans="1:8" ht="43.5" customHeight="1">
      <c r="A151" s="31">
        <v>143</v>
      </c>
      <c r="B151" s="12">
        <v>503</v>
      </c>
      <c r="C151" s="14" t="s">
        <v>121</v>
      </c>
      <c r="D151" s="14"/>
      <c r="E151" s="39" t="s">
        <v>331</v>
      </c>
      <c r="F151" s="56">
        <f>SUM(F152+F154+F156+F158)</f>
        <v>12931.3</v>
      </c>
      <c r="G151" s="57" t="e">
        <f>#REF!+#REF!+#REF!+#REF!+#REF!</f>
        <v>#REF!</v>
      </c>
      <c r="H151" s="71">
        <f>SUM(H152+H154+H156+H158)</f>
        <v>13480.3</v>
      </c>
    </row>
    <row r="152" spans="1:8" s="2" customFormat="1" ht="23.25" customHeight="1">
      <c r="A152" s="31">
        <v>144</v>
      </c>
      <c r="B152" s="12">
        <v>503</v>
      </c>
      <c r="C152" s="14" t="s">
        <v>240</v>
      </c>
      <c r="D152" s="14"/>
      <c r="E152" s="15" t="s">
        <v>188</v>
      </c>
      <c r="F152" s="56">
        <f>F153</f>
        <v>6057</v>
      </c>
      <c r="G152" s="57">
        <v>150</v>
      </c>
      <c r="H152" s="71">
        <f>H153</f>
        <v>8980.9</v>
      </c>
    </row>
    <row r="153" spans="1:8" s="2" customFormat="1" ht="28.5" customHeight="1">
      <c r="A153" s="31">
        <v>145</v>
      </c>
      <c r="B153" s="16">
        <v>503</v>
      </c>
      <c r="C153" s="18" t="s">
        <v>240</v>
      </c>
      <c r="D153" s="18" t="s">
        <v>51</v>
      </c>
      <c r="E153" s="19" t="s">
        <v>153</v>
      </c>
      <c r="F153" s="62">
        <v>6057</v>
      </c>
      <c r="G153" s="57"/>
      <c r="H153" s="72">
        <f>6284.9-550+926.3+2319.7</f>
        <v>8980.9</v>
      </c>
    </row>
    <row r="154" spans="1:8" s="2" customFormat="1" ht="23.25" customHeight="1">
      <c r="A154" s="31">
        <v>146</v>
      </c>
      <c r="B154" s="12">
        <v>503</v>
      </c>
      <c r="C154" s="14" t="s">
        <v>241</v>
      </c>
      <c r="D154" s="14"/>
      <c r="E154" s="15" t="s">
        <v>14</v>
      </c>
      <c r="F154" s="56">
        <f>F155</f>
        <v>815.2</v>
      </c>
      <c r="G154" s="57"/>
      <c r="H154" s="56">
        <f>H155</f>
        <v>734.4</v>
      </c>
    </row>
    <row r="155" spans="1:8" s="1" customFormat="1" ht="30.75" customHeight="1">
      <c r="A155" s="31">
        <v>147</v>
      </c>
      <c r="B155" s="16">
        <v>503</v>
      </c>
      <c r="C155" s="18" t="s">
        <v>241</v>
      </c>
      <c r="D155" s="18" t="s">
        <v>51</v>
      </c>
      <c r="E155" s="19" t="s">
        <v>153</v>
      </c>
      <c r="F155" s="62">
        <v>815.2</v>
      </c>
      <c r="G155" s="63"/>
      <c r="H155" s="62">
        <v>734.4</v>
      </c>
    </row>
    <row r="156" spans="1:8" ht="73.5" customHeight="1">
      <c r="A156" s="31">
        <v>148</v>
      </c>
      <c r="B156" s="12">
        <v>503</v>
      </c>
      <c r="C156" s="14" t="s">
        <v>242</v>
      </c>
      <c r="D156" s="14"/>
      <c r="E156" s="15" t="s">
        <v>355</v>
      </c>
      <c r="F156" s="56">
        <f>SUM(F157)</f>
        <v>2496.3000000000002</v>
      </c>
      <c r="G156" s="63">
        <v>50</v>
      </c>
      <c r="H156" s="71">
        <f>SUM(H157)</f>
        <v>1573.0000000000002</v>
      </c>
    </row>
    <row r="157" spans="1:8" ht="36.75" customHeight="1">
      <c r="A157" s="31">
        <v>149</v>
      </c>
      <c r="B157" s="16">
        <v>503</v>
      </c>
      <c r="C157" s="18" t="s">
        <v>242</v>
      </c>
      <c r="D157" s="18" t="s">
        <v>51</v>
      </c>
      <c r="E157" s="19" t="s">
        <v>153</v>
      </c>
      <c r="F157" s="62">
        <v>2496.3000000000002</v>
      </c>
      <c r="G157" s="63"/>
      <c r="H157" s="72">
        <f>2499.3-926.3</f>
        <v>1573.0000000000002</v>
      </c>
    </row>
    <row r="158" spans="1:8" ht="36.75" customHeight="1">
      <c r="A158" s="31">
        <v>150</v>
      </c>
      <c r="B158" s="12">
        <v>503</v>
      </c>
      <c r="C158" s="14" t="s">
        <v>315</v>
      </c>
      <c r="D158" s="18"/>
      <c r="E158" s="15" t="s">
        <v>314</v>
      </c>
      <c r="F158" s="56">
        <f>SUM(F159)</f>
        <v>3562.8</v>
      </c>
      <c r="G158" s="63"/>
      <c r="H158" s="71">
        <f>SUM(H159)</f>
        <v>2192</v>
      </c>
    </row>
    <row r="159" spans="1:8" ht="36.75" customHeight="1">
      <c r="A159" s="31">
        <v>151</v>
      </c>
      <c r="B159" s="16">
        <v>503</v>
      </c>
      <c r="C159" s="18" t="s">
        <v>315</v>
      </c>
      <c r="D159" s="18" t="s">
        <v>51</v>
      </c>
      <c r="E159" s="19" t="s">
        <v>153</v>
      </c>
      <c r="F159" s="62">
        <f>4662-1099.2</f>
        <v>3562.8</v>
      </c>
      <c r="G159" s="63"/>
      <c r="H159" s="72">
        <f>2662-470</f>
        <v>2192</v>
      </c>
    </row>
    <row r="160" spans="1:8" ht="37.5" customHeight="1">
      <c r="A160" s="31">
        <v>152</v>
      </c>
      <c r="B160" s="12">
        <v>503</v>
      </c>
      <c r="C160" s="14" t="s">
        <v>194</v>
      </c>
      <c r="D160" s="14"/>
      <c r="E160" s="15" t="s">
        <v>254</v>
      </c>
      <c r="F160" s="56">
        <v>0</v>
      </c>
      <c r="G160" s="57"/>
      <c r="H160" s="56">
        <v>0</v>
      </c>
    </row>
    <row r="161" spans="1:10" ht="37.5" customHeight="1">
      <c r="A161" s="31">
        <v>153</v>
      </c>
      <c r="B161" s="12">
        <v>505</v>
      </c>
      <c r="C161" s="14"/>
      <c r="D161" s="14"/>
      <c r="E161" s="15" t="s">
        <v>319</v>
      </c>
      <c r="F161" s="56">
        <f>F162+F165</f>
        <v>1147.8</v>
      </c>
      <c r="G161" s="57"/>
      <c r="H161" s="56">
        <f>H162</f>
        <v>0</v>
      </c>
    </row>
    <row r="162" spans="1:10" ht="39" customHeight="1">
      <c r="A162" s="31">
        <v>154</v>
      </c>
      <c r="B162" s="12">
        <v>505</v>
      </c>
      <c r="C162" s="14" t="s">
        <v>137</v>
      </c>
      <c r="D162" s="14"/>
      <c r="E162" s="15" t="s">
        <v>270</v>
      </c>
      <c r="F162" s="56">
        <f>SUM(F163)</f>
        <v>340.79999999999995</v>
      </c>
      <c r="G162" s="57"/>
      <c r="H162" s="56">
        <f>SUM(H163)</f>
        <v>0</v>
      </c>
    </row>
    <row r="163" spans="1:10" ht="37.5" customHeight="1">
      <c r="A163" s="31">
        <v>155</v>
      </c>
      <c r="B163" s="12">
        <v>505</v>
      </c>
      <c r="C163" s="14" t="s">
        <v>318</v>
      </c>
      <c r="D163" s="14"/>
      <c r="E163" s="15" t="s">
        <v>344</v>
      </c>
      <c r="F163" s="56">
        <f>F164</f>
        <v>340.79999999999995</v>
      </c>
      <c r="G163" s="57"/>
      <c r="H163" s="56">
        <v>0</v>
      </c>
    </row>
    <row r="164" spans="1:10" ht="37.5" customHeight="1">
      <c r="A164" s="31" t="s">
        <v>376</v>
      </c>
      <c r="B164" s="16">
        <v>505</v>
      </c>
      <c r="C164" s="18" t="s">
        <v>318</v>
      </c>
      <c r="D164" s="18" t="s">
        <v>51</v>
      </c>
      <c r="E164" s="19" t="s">
        <v>153</v>
      </c>
      <c r="F164" s="62">
        <f>1393.1-1052.3</f>
        <v>340.79999999999995</v>
      </c>
      <c r="G164" s="57"/>
      <c r="H164" s="62">
        <v>0</v>
      </c>
    </row>
    <row r="165" spans="1:10" ht="43.5" customHeight="1">
      <c r="A165" s="31">
        <v>156</v>
      </c>
      <c r="B165" s="12">
        <v>505</v>
      </c>
      <c r="C165" s="14" t="s">
        <v>121</v>
      </c>
      <c r="D165" s="18"/>
      <c r="E165" s="15" t="s">
        <v>331</v>
      </c>
      <c r="F165" s="56">
        <f>SUM(F166)</f>
        <v>807</v>
      </c>
      <c r="G165" s="57"/>
      <c r="H165" s="56">
        <v>0</v>
      </c>
      <c r="J165" s="81" t="s">
        <v>375</v>
      </c>
    </row>
    <row r="166" spans="1:10" ht="46.5" customHeight="1">
      <c r="A166" s="31" t="s">
        <v>377</v>
      </c>
      <c r="B166" s="16">
        <v>505</v>
      </c>
      <c r="C166" s="18" t="s">
        <v>315</v>
      </c>
      <c r="D166" s="18"/>
      <c r="E166" s="15" t="s">
        <v>374</v>
      </c>
      <c r="F166" s="56">
        <f>F167</f>
        <v>807</v>
      </c>
      <c r="G166" s="57"/>
      <c r="H166" s="56">
        <v>0</v>
      </c>
    </row>
    <row r="167" spans="1:10" ht="26.25" customHeight="1">
      <c r="A167" s="31" t="s">
        <v>378</v>
      </c>
      <c r="B167" s="16">
        <v>505</v>
      </c>
      <c r="C167" s="18" t="s">
        <v>315</v>
      </c>
      <c r="D167" s="18" t="s">
        <v>51</v>
      </c>
      <c r="E167" s="19" t="s">
        <v>153</v>
      </c>
      <c r="F167" s="72">
        <v>807</v>
      </c>
      <c r="G167" s="57"/>
      <c r="H167" s="62">
        <v>0</v>
      </c>
    </row>
    <row r="168" spans="1:10" ht="24" customHeight="1">
      <c r="A168" s="31">
        <v>157</v>
      </c>
      <c r="B168" s="12">
        <v>600</v>
      </c>
      <c r="C168" s="14"/>
      <c r="D168" s="14"/>
      <c r="E168" s="32" t="s">
        <v>15</v>
      </c>
      <c r="F168" s="56">
        <f>F169</f>
        <v>482</v>
      </c>
      <c r="G168" s="63"/>
      <c r="H168" s="56">
        <f>SUM(H169)</f>
        <v>482</v>
      </c>
    </row>
    <row r="169" spans="1:10" ht="29.25" customHeight="1">
      <c r="A169" s="31">
        <v>158</v>
      </c>
      <c r="B169" s="12">
        <v>603</v>
      </c>
      <c r="C169" s="14"/>
      <c r="D169" s="14"/>
      <c r="E169" s="15" t="s">
        <v>144</v>
      </c>
      <c r="F169" s="56">
        <f>SUM(F170)</f>
        <v>482</v>
      </c>
      <c r="G169" s="63"/>
      <c r="H169" s="56">
        <f>SUM(H170)</f>
        <v>482</v>
      </c>
    </row>
    <row r="170" spans="1:10" ht="43.5" customHeight="1">
      <c r="A170" s="31">
        <v>159</v>
      </c>
      <c r="B170" s="12">
        <v>603</v>
      </c>
      <c r="C170" s="14" t="s">
        <v>148</v>
      </c>
      <c r="D170" s="14"/>
      <c r="E170" s="15" t="s">
        <v>332</v>
      </c>
      <c r="F170" s="56">
        <f>SUM(F171)</f>
        <v>482</v>
      </c>
      <c r="G170" s="57" t="e">
        <f>G171</f>
        <v>#REF!</v>
      </c>
      <c r="H170" s="56">
        <f>SUM(H171)</f>
        <v>482</v>
      </c>
    </row>
    <row r="171" spans="1:10" ht="50.25" customHeight="1">
      <c r="A171" s="31">
        <v>160</v>
      </c>
      <c r="B171" s="12">
        <v>603</v>
      </c>
      <c r="C171" s="14" t="s">
        <v>123</v>
      </c>
      <c r="D171" s="18"/>
      <c r="E171" s="15" t="s">
        <v>63</v>
      </c>
      <c r="F171" s="56">
        <f>F172</f>
        <v>482</v>
      </c>
      <c r="G171" s="57" t="e">
        <f>G172+#REF!+#REF!</f>
        <v>#REF!</v>
      </c>
      <c r="H171" s="56">
        <f>H172</f>
        <v>482</v>
      </c>
    </row>
    <row r="172" spans="1:10" ht="30" customHeight="1">
      <c r="A172" s="31">
        <v>161</v>
      </c>
      <c r="B172" s="16">
        <v>603</v>
      </c>
      <c r="C172" s="18" t="s">
        <v>123</v>
      </c>
      <c r="D172" s="18" t="s">
        <v>51</v>
      </c>
      <c r="E172" s="19" t="s">
        <v>153</v>
      </c>
      <c r="F172" s="62">
        <v>482</v>
      </c>
      <c r="G172" s="57">
        <f>G173</f>
        <v>581</v>
      </c>
      <c r="H172" s="62">
        <v>482</v>
      </c>
    </row>
    <row r="173" spans="1:10" ht="21.75" customHeight="1">
      <c r="A173" s="31">
        <v>162</v>
      </c>
      <c r="B173" s="12">
        <v>700</v>
      </c>
      <c r="C173" s="14"/>
      <c r="D173" s="14"/>
      <c r="E173" s="32" t="s">
        <v>16</v>
      </c>
      <c r="F173" s="56">
        <f>SUM(F174+F184+F205+F210+F235)</f>
        <v>220835.4</v>
      </c>
      <c r="G173" s="57">
        <f>G174</f>
        <v>581</v>
      </c>
      <c r="H173" s="56">
        <f>SUM(H174+H184+H205+H210+H235)</f>
        <v>204552.8</v>
      </c>
    </row>
    <row r="174" spans="1:10" ht="22.5" customHeight="1">
      <c r="A174" s="31">
        <v>163</v>
      </c>
      <c r="B174" s="12">
        <v>701</v>
      </c>
      <c r="C174" s="14"/>
      <c r="D174" s="14" t="s">
        <v>362</v>
      </c>
      <c r="E174" s="15" t="s">
        <v>17</v>
      </c>
      <c r="F174" s="56">
        <f>SUM(F175)</f>
        <v>52924</v>
      </c>
      <c r="G174" s="63">
        <v>581</v>
      </c>
      <c r="H174" s="56">
        <f>SUM(H175)</f>
        <v>50423</v>
      </c>
    </row>
    <row r="175" spans="1:10" ht="39.75" customHeight="1">
      <c r="A175" s="31">
        <v>164</v>
      </c>
      <c r="B175" s="12">
        <v>701</v>
      </c>
      <c r="C175" s="14" t="s">
        <v>124</v>
      </c>
      <c r="D175" s="18"/>
      <c r="E175" s="15" t="s">
        <v>278</v>
      </c>
      <c r="F175" s="56">
        <f>SUM(F176+F179)</f>
        <v>52924</v>
      </c>
      <c r="G175" s="63"/>
      <c r="H175" s="56">
        <f>SUM(H176+H179)</f>
        <v>50423</v>
      </c>
    </row>
    <row r="176" spans="1:10" ht="34.5" customHeight="1">
      <c r="A176" s="31">
        <v>165</v>
      </c>
      <c r="B176" s="12">
        <v>701</v>
      </c>
      <c r="C176" s="14" t="s">
        <v>292</v>
      </c>
      <c r="D176" s="14"/>
      <c r="E176" s="15" t="s">
        <v>243</v>
      </c>
      <c r="F176" s="56">
        <f>SUM(F177)</f>
        <v>30000</v>
      </c>
      <c r="G176" s="63"/>
      <c r="H176" s="56">
        <f>SUM(H177)</f>
        <v>27000</v>
      </c>
    </row>
    <row r="177" spans="1:9" ht="54" customHeight="1">
      <c r="A177" s="31">
        <v>166</v>
      </c>
      <c r="B177" s="12">
        <v>701</v>
      </c>
      <c r="C177" s="14" t="s">
        <v>125</v>
      </c>
      <c r="D177" s="14"/>
      <c r="E177" s="15" t="s">
        <v>64</v>
      </c>
      <c r="F177" s="56">
        <f>SUM(F178:F178)</f>
        <v>30000</v>
      </c>
      <c r="G177" s="63"/>
      <c r="H177" s="56">
        <f>SUM(H178:H178)</f>
        <v>27000</v>
      </c>
    </row>
    <row r="178" spans="1:9" ht="21.75" customHeight="1">
      <c r="A178" s="31">
        <v>167</v>
      </c>
      <c r="B178" s="16">
        <v>701</v>
      </c>
      <c r="C178" s="18" t="s">
        <v>125</v>
      </c>
      <c r="D178" s="18" t="s">
        <v>246</v>
      </c>
      <c r="E178" s="19" t="s">
        <v>247</v>
      </c>
      <c r="F178" s="62">
        <v>30000</v>
      </c>
      <c r="G178" s="63"/>
      <c r="H178" s="72">
        <f>30000-2000-201.1-798.9</f>
        <v>27000</v>
      </c>
    </row>
    <row r="179" spans="1:9" ht="62.25" customHeight="1">
      <c r="A179" s="31">
        <v>168</v>
      </c>
      <c r="B179" s="12">
        <v>701</v>
      </c>
      <c r="C179" s="14" t="s">
        <v>126</v>
      </c>
      <c r="D179" s="18"/>
      <c r="E179" s="15" t="s">
        <v>65</v>
      </c>
      <c r="F179" s="56">
        <f>SUM(F180+F182)</f>
        <v>22924</v>
      </c>
      <c r="G179" s="63"/>
      <c r="H179" s="56">
        <f>SUM(H180+H182)</f>
        <v>23423</v>
      </c>
    </row>
    <row r="180" spans="1:9" ht="67.5" customHeight="1">
      <c r="A180" s="31">
        <v>169</v>
      </c>
      <c r="B180" s="12">
        <v>701</v>
      </c>
      <c r="C180" s="14" t="s">
        <v>152</v>
      </c>
      <c r="D180" s="14"/>
      <c r="E180" s="15" t="s">
        <v>66</v>
      </c>
      <c r="F180" s="56">
        <f>SUM(F181:F181)</f>
        <v>22607</v>
      </c>
      <c r="G180" s="57"/>
      <c r="H180" s="56">
        <f>SUM(H181:H181)</f>
        <v>23093</v>
      </c>
    </row>
    <row r="181" spans="1:9" ht="15.75" customHeight="1">
      <c r="A181" s="31">
        <v>170</v>
      </c>
      <c r="B181" s="16">
        <v>701</v>
      </c>
      <c r="C181" s="18" t="s">
        <v>152</v>
      </c>
      <c r="D181" s="18" t="s">
        <v>246</v>
      </c>
      <c r="E181" s="19" t="s">
        <v>247</v>
      </c>
      <c r="F181" s="62">
        <v>22607</v>
      </c>
      <c r="G181" s="63"/>
      <c r="H181" s="62">
        <v>23093</v>
      </c>
      <c r="I181" t="s">
        <v>362</v>
      </c>
    </row>
    <row r="182" spans="1:9" ht="84" customHeight="1">
      <c r="A182" s="31">
        <v>171</v>
      </c>
      <c r="B182" s="12">
        <v>701</v>
      </c>
      <c r="C182" s="14" t="s">
        <v>211</v>
      </c>
      <c r="D182" s="14"/>
      <c r="E182" s="15" t="s">
        <v>67</v>
      </c>
      <c r="F182" s="56">
        <f>SUM(F183:F183)</f>
        <v>317</v>
      </c>
      <c r="G182" s="57"/>
      <c r="H182" s="56">
        <f>SUM(H183:H183)</f>
        <v>330</v>
      </c>
    </row>
    <row r="183" spans="1:9" ht="18.75" customHeight="1">
      <c r="A183" s="31">
        <v>172</v>
      </c>
      <c r="B183" s="16">
        <v>701</v>
      </c>
      <c r="C183" s="18" t="s">
        <v>211</v>
      </c>
      <c r="D183" s="18" t="s">
        <v>246</v>
      </c>
      <c r="E183" s="19" t="s">
        <v>247</v>
      </c>
      <c r="F183" s="62">
        <v>317</v>
      </c>
      <c r="G183" s="57"/>
      <c r="H183" s="62">
        <v>330</v>
      </c>
    </row>
    <row r="184" spans="1:9" ht="27" customHeight="1">
      <c r="A184" s="31">
        <v>173</v>
      </c>
      <c r="B184" s="12">
        <v>702</v>
      </c>
      <c r="C184" s="14"/>
      <c r="D184" s="14"/>
      <c r="E184" s="15" t="s">
        <v>18</v>
      </c>
      <c r="F184" s="56">
        <f>SUM(F185+F202)</f>
        <v>154405.70000000001</v>
      </c>
      <c r="G184" s="57"/>
      <c r="H184" s="56">
        <f>SUM(H185+H202)</f>
        <v>140481.9</v>
      </c>
    </row>
    <row r="185" spans="1:9" ht="41.25" customHeight="1">
      <c r="A185" s="31">
        <v>174</v>
      </c>
      <c r="B185" s="12">
        <v>702</v>
      </c>
      <c r="C185" s="14" t="s">
        <v>124</v>
      </c>
      <c r="D185" s="14"/>
      <c r="E185" s="15" t="s">
        <v>278</v>
      </c>
      <c r="F185" s="56">
        <f>SUM(F186+F189+F191+F193+F198+F200)</f>
        <v>138085.70000000001</v>
      </c>
      <c r="G185" s="57">
        <f>G187</f>
        <v>81276</v>
      </c>
      <c r="H185" s="56">
        <f>SUM(H186+H191+H193+H198+H200)</f>
        <v>103052.2</v>
      </c>
    </row>
    <row r="186" spans="1:9" ht="35.25" customHeight="1">
      <c r="A186" s="31">
        <v>175</v>
      </c>
      <c r="B186" s="12">
        <v>702</v>
      </c>
      <c r="C186" s="14" t="s">
        <v>285</v>
      </c>
      <c r="D186" s="14"/>
      <c r="E186" s="15" t="s">
        <v>209</v>
      </c>
      <c r="F186" s="56">
        <f>SUM(F187)</f>
        <v>37800</v>
      </c>
      <c r="G186" s="57"/>
      <c r="H186" s="56">
        <f>SUM(H187)</f>
        <v>34800</v>
      </c>
    </row>
    <row r="187" spans="1:9" ht="39.75" customHeight="1">
      <c r="A187" s="31">
        <v>176</v>
      </c>
      <c r="B187" s="12">
        <v>702</v>
      </c>
      <c r="C187" s="14" t="s">
        <v>212</v>
      </c>
      <c r="D187" s="14"/>
      <c r="E187" s="15" t="s">
        <v>68</v>
      </c>
      <c r="F187" s="56">
        <f>SUM(F188:F188)</f>
        <v>37800</v>
      </c>
      <c r="G187" s="63">
        <v>81276</v>
      </c>
      <c r="H187" s="56">
        <f>SUM(H188:H188)</f>
        <v>34800</v>
      </c>
    </row>
    <row r="188" spans="1:9" ht="28.5" customHeight="1">
      <c r="A188" s="31">
        <v>177</v>
      </c>
      <c r="B188" s="16">
        <v>702</v>
      </c>
      <c r="C188" s="18" t="s">
        <v>212</v>
      </c>
      <c r="D188" s="18" t="s">
        <v>246</v>
      </c>
      <c r="E188" s="19" t="s">
        <v>247</v>
      </c>
      <c r="F188" s="62">
        <f>37800</f>
        <v>37800</v>
      </c>
      <c r="G188" s="63"/>
      <c r="H188" s="72">
        <f>37300-2500</f>
        <v>34800</v>
      </c>
    </row>
    <row r="189" spans="1:9" ht="25.5" customHeight="1">
      <c r="A189" s="31">
        <v>178</v>
      </c>
      <c r="B189" s="16">
        <v>702</v>
      </c>
      <c r="C189" s="14" t="s">
        <v>363</v>
      </c>
      <c r="D189" s="18"/>
      <c r="E189" s="80" t="s">
        <v>373</v>
      </c>
      <c r="F189" s="56">
        <f>SUM(F190)</f>
        <v>33266.1</v>
      </c>
      <c r="G189" s="63"/>
      <c r="H189" s="56">
        <f>SUM(H190)</f>
        <v>0</v>
      </c>
    </row>
    <row r="190" spans="1:9" ht="28.5" customHeight="1">
      <c r="A190" s="31">
        <v>179</v>
      </c>
      <c r="B190" s="16">
        <v>702</v>
      </c>
      <c r="C190" s="18" t="s">
        <v>363</v>
      </c>
      <c r="D190" s="18" t="s">
        <v>51</v>
      </c>
      <c r="E190" s="19" t="s">
        <v>153</v>
      </c>
      <c r="F190" s="72">
        <f>8302+25771.1-807</f>
        <v>33266.1</v>
      </c>
      <c r="G190" s="63"/>
      <c r="H190" s="62">
        <v>0</v>
      </c>
    </row>
    <row r="191" spans="1:9" ht="42" customHeight="1">
      <c r="A191" s="31">
        <v>180</v>
      </c>
      <c r="B191" s="12">
        <v>702</v>
      </c>
      <c r="C191" s="14" t="s">
        <v>358</v>
      </c>
      <c r="D191" s="18"/>
      <c r="E191" s="15" t="s">
        <v>359</v>
      </c>
      <c r="F191" s="56">
        <f>SUM(F192:F192)</f>
        <v>4761</v>
      </c>
      <c r="G191" s="63"/>
      <c r="H191" s="56">
        <f>SUM(H192:H192)</f>
        <v>4761</v>
      </c>
    </row>
    <row r="192" spans="1:9" ht="28.5" customHeight="1">
      <c r="A192" s="31">
        <v>181</v>
      </c>
      <c r="B192" s="16">
        <v>702</v>
      </c>
      <c r="C192" s="18" t="s">
        <v>358</v>
      </c>
      <c r="D192" s="18" t="s">
        <v>246</v>
      </c>
      <c r="E192" s="19" t="s">
        <v>247</v>
      </c>
      <c r="F192" s="62">
        <v>4761</v>
      </c>
      <c r="G192" s="63"/>
      <c r="H192" s="62">
        <v>4761</v>
      </c>
    </row>
    <row r="193" spans="1:8" ht="71.25" customHeight="1">
      <c r="A193" s="31">
        <v>182</v>
      </c>
      <c r="B193" s="12">
        <v>702</v>
      </c>
      <c r="C193" s="14" t="s">
        <v>213</v>
      </c>
      <c r="D193" s="18"/>
      <c r="E193" s="15" t="s">
        <v>69</v>
      </c>
      <c r="F193" s="56">
        <f>SUM(F194+F196)</f>
        <v>55013</v>
      </c>
      <c r="G193" s="63"/>
      <c r="H193" s="56">
        <f>SUM(H194+H196)</f>
        <v>55988</v>
      </c>
    </row>
    <row r="194" spans="1:8" ht="81" customHeight="1">
      <c r="A194" s="31">
        <v>183</v>
      </c>
      <c r="B194" s="12">
        <v>702</v>
      </c>
      <c r="C194" s="14" t="s">
        <v>214</v>
      </c>
      <c r="D194" s="14"/>
      <c r="E194" s="15" t="s">
        <v>70</v>
      </c>
      <c r="F194" s="56">
        <f>SUM(F195:F195)</f>
        <v>52878</v>
      </c>
      <c r="G194" s="63"/>
      <c r="H194" s="56">
        <f>SUM(H195:H195)</f>
        <v>53768</v>
      </c>
    </row>
    <row r="195" spans="1:8" ht="19.5" customHeight="1">
      <c r="A195" s="31">
        <v>184</v>
      </c>
      <c r="B195" s="16">
        <v>702</v>
      </c>
      <c r="C195" s="18" t="s">
        <v>214</v>
      </c>
      <c r="D195" s="18" t="s">
        <v>246</v>
      </c>
      <c r="E195" s="19" t="s">
        <v>247</v>
      </c>
      <c r="F195" s="62">
        <v>52878</v>
      </c>
      <c r="G195" s="63"/>
      <c r="H195" s="62">
        <v>53768</v>
      </c>
    </row>
    <row r="196" spans="1:8" ht="125.25" customHeight="1">
      <c r="A196" s="31">
        <v>185</v>
      </c>
      <c r="B196" s="12">
        <v>702</v>
      </c>
      <c r="C196" s="14" t="s">
        <v>215</v>
      </c>
      <c r="D196" s="14"/>
      <c r="E196" s="37" t="s">
        <v>170</v>
      </c>
      <c r="F196" s="56">
        <f>SUM(F197:F197)</f>
        <v>2135</v>
      </c>
      <c r="G196" s="57"/>
      <c r="H196" s="56">
        <f>SUM(H197:H197)</f>
        <v>2220</v>
      </c>
    </row>
    <row r="197" spans="1:8" ht="25.5" customHeight="1">
      <c r="A197" s="31">
        <v>186</v>
      </c>
      <c r="B197" s="16">
        <v>702</v>
      </c>
      <c r="C197" s="18" t="s">
        <v>215</v>
      </c>
      <c r="D197" s="18" t="s">
        <v>246</v>
      </c>
      <c r="E197" s="19" t="s">
        <v>247</v>
      </c>
      <c r="F197" s="62">
        <v>2135</v>
      </c>
      <c r="G197" s="57"/>
      <c r="H197" s="62">
        <v>2220</v>
      </c>
    </row>
    <row r="198" spans="1:8" ht="39.75" customHeight="1">
      <c r="A198" s="31">
        <v>187</v>
      </c>
      <c r="B198" s="12">
        <v>702</v>
      </c>
      <c r="C198" s="14" t="s">
        <v>305</v>
      </c>
      <c r="D198" s="18"/>
      <c r="E198" s="15" t="s">
        <v>306</v>
      </c>
      <c r="F198" s="56">
        <f>SUM(F199)</f>
        <v>4227</v>
      </c>
      <c r="G198" s="57"/>
      <c r="H198" s="56">
        <f>SUM(H199)</f>
        <v>4397</v>
      </c>
    </row>
    <row r="199" spans="1:8" ht="25.5" customHeight="1">
      <c r="A199" s="31">
        <v>188</v>
      </c>
      <c r="B199" s="16">
        <v>702</v>
      </c>
      <c r="C199" s="18" t="s">
        <v>305</v>
      </c>
      <c r="D199" s="18" t="s">
        <v>246</v>
      </c>
      <c r="E199" s="19" t="s">
        <v>247</v>
      </c>
      <c r="F199" s="62">
        <v>4227</v>
      </c>
      <c r="G199" s="57"/>
      <c r="H199" s="62">
        <v>4397</v>
      </c>
    </row>
    <row r="200" spans="1:8" ht="48.75" customHeight="1">
      <c r="A200" s="31">
        <v>189</v>
      </c>
      <c r="B200" s="12">
        <v>702</v>
      </c>
      <c r="C200" s="14" t="s">
        <v>356</v>
      </c>
      <c r="D200" s="18"/>
      <c r="E200" s="15" t="s">
        <v>357</v>
      </c>
      <c r="F200" s="56">
        <f>SUM(F201)</f>
        <v>3018.6</v>
      </c>
      <c r="G200" s="57"/>
      <c r="H200" s="56">
        <f>SUM(H201)</f>
        <v>3106.2</v>
      </c>
    </row>
    <row r="201" spans="1:8" ht="25.5" customHeight="1">
      <c r="A201" s="31">
        <v>190</v>
      </c>
      <c r="B201" s="16">
        <v>702</v>
      </c>
      <c r="C201" s="18" t="s">
        <v>356</v>
      </c>
      <c r="D201" s="18" t="s">
        <v>246</v>
      </c>
      <c r="E201" s="19" t="s">
        <v>247</v>
      </c>
      <c r="F201" s="62">
        <v>3018.6</v>
      </c>
      <c r="G201" s="57"/>
      <c r="H201" s="62">
        <v>3106.2</v>
      </c>
    </row>
    <row r="202" spans="1:8" ht="65.25" customHeight="1">
      <c r="A202" s="31">
        <v>191</v>
      </c>
      <c r="B202" s="12">
        <v>702</v>
      </c>
      <c r="C202" s="14" t="s">
        <v>157</v>
      </c>
      <c r="D202" s="14"/>
      <c r="E202" s="15" t="s">
        <v>168</v>
      </c>
      <c r="F202" s="56">
        <f>SUM(F203)</f>
        <v>16320</v>
      </c>
      <c r="G202" s="57"/>
      <c r="H202" s="56">
        <f>SUM(H203)</f>
        <v>37429.699999999997</v>
      </c>
    </row>
    <row r="203" spans="1:8" ht="55.5" customHeight="1">
      <c r="A203" s="31" t="s">
        <v>370</v>
      </c>
      <c r="B203" s="12">
        <v>702</v>
      </c>
      <c r="C203" s="14" t="s">
        <v>368</v>
      </c>
      <c r="D203" s="14"/>
      <c r="E203" s="15" t="s">
        <v>372</v>
      </c>
      <c r="F203" s="56">
        <f>F204</f>
        <v>16320</v>
      </c>
      <c r="G203" s="57"/>
      <c r="H203" s="56">
        <f>H204</f>
        <v>37429.699999999997</v>
      </c>
    </row>
    <row r="204" spans="1:8" ht="33.75" customHeight="1">
      <c r="A204" s="31" t="s">
        <v>371</v>
      </c>
      <c r="B204" s="16">
        <v>702</v>
      </c>
      <c r="C204" s="18" t="s">
        <v>368</v>
      </c>
      <c r="D204" s="18" t="s">
        <v>369</v>
      </c>
      <c r="E204" s="19" t="s">
        <v>367</v>
      </c>
      <c r="F204" s="62">
        <v>16320</v>
      </c>
      <c r="G204" s="63"/>
      <c r="H204" s="62">
        <v>37429.699999999997</v>
      </c>
    </row>
    <row r="205" spans="1:8" ht="21.75" customHeight="1">
      <c r="A205" s="31">
        <v>192</v>
      </c>
      <c r="B205" s="12">
        <v>703</v>
      </c>
      <c r="C205" s="14"/>
      <c r="D205" s="14"/>
      <c r="E205" s="15" t="s">
        <v>169</v>
      </c>
      <c r="F205" s="56">
        <f>SUM(F206)</f>
        <v>9000</v>
      </c>
      <c r="G205" s="57"/>
      <c r="H205" s="56">
        <f>SUM(H206)</f>
        <v>9026.7999999999993</v>
      </c>
    </row>
    <row r="206" spans="1:8" ht="49.5" customHeight="1">
      <c r="A206" s="31">
        <v>193</v>
      </c>
      <c r="B206" s="12">
        <v>703</v>
      </c>
      <c r="C206" s="14" t="s">
        <v>124</v>
      </c>
      <c r="D206" s="14"/>
      <c r="E206" s="15" t="s">
        <v>278</v>
      </c>
      <c r="F206" s="56">
        <f>SUM(F207)</f>
        <v>9000</v>
      </c>
      <c r="G206" s="57"/>
      <c r="H206" s="56">
        <f>SUM(H207)</f>
        <v>9026.7999999999993</v>
      </c>
    </row>
    <row r="207" spans="1:8" ht="45" customHeight="1">
      <c r="A207" s="31">
        <v>194</v>
      </c>
      <c r="B207" s="12">
        <v>703</v>
      </c>
      <c r="C207" s="14" t="s">
        <v>293</v>
      </c>
      <c r="D207" s="14"/>
      <c r="E207" s="15" t="s">
        <v>210</v>
      </c>
      <c r="F207" s="56">
        <f>F208</f>
        <v>9000</v>
      </c>
      <c r="G207" s="57"/>
      <c r="H207" s="56">
        <f>H208</f>
        <v>9026.7999999999993</v>
      </c>
    </row>
    <row r="208" spans="1:8" ht="39.75" customHeight="1">
      <c r="A208" s="31">
        <v>195</v>
      </c>
      <c r="B208" s="12">
        <v>703</v>
      </c>
      <c r="C208" s="14" t="s">
        <v>216</v>
      </c>
      <c r="D208" s="14"/>
      <c r="E208" s="15" t="s">
        <v>71</v>
      </c>
      <c r="F208" s="56">
        <f>SUM(F209:F209)</f>
        <v>9000</v>
      </c>
      <c r="G208" s="57"/>
      <c r="H208" s="56">
        <f>SUM(H209:H209)</f>
        <v>9026.7999999999993</v>
      </c>
    </row>
    <row r="209" spans="1:10" ht="24" customHeight="1">
      <c r="A209" s="31">
        <v>196</v>
      </c>
      <c r="B209" s="16">
        <v>703</v>
      </c>
      <c r="C209" s="18" t="s">
        <v>216</v>
      </c>
      <c r="D209" s="18" t="s">
        <v>246</v>
      </c>
      <c r="E209" s="19" t="s">
        <v>247</v>
      </c>
      <c r="F209" s="62">
        <v>9000</v>
      </c>
      <c r="G209" s="63"/>
      <c r="H209" s="72">
        <f>9099.4-72.6</f>
        <v>9026.7999999999993</v>
      </c>
    </row>
    <row r="210" spans="1:10" ht="25.5" customHeight="1">
      <c r="A210" s="31">
        <v>197</v>
      </c>
      <c r="B210" s="12">
        <v>707</v>
      </c>
      <c r="C210" s="14"/>
      <c r="D210" s="14"/>
      <c r="E210" s="15" t="s">
        <v>195</v>
      </c>
      <c r="F210" s="56">
        <f>SUM(F211+F225+F230)</f>
        <v>4256.2999999999993</v>
      </c>
      <c r="G210" s="57"/>
      <c r="H210" s="56">
        <f>SUM(H211+H225+H230)</f>
        <v>4364.6000000000004</v>
      </c>
    </row>
    <row r="211" spans="1:10" ht="42.75" customHeight="1">
      <c r="A211" s="31">
        <v>198</v>
      </c>
      <c r="B211" s="12">
        <v>707</v>
      </c>
      <c r="C211" s="14" t="s">
        <v>124</v>
      </c>
      <c r="D211" s="14"/>
      <c r="E211" s="15" t="s">
        <v>278</v>
      </c>
      <c r="F211" s="56">
        <f>SUM(F212+F222)</f>
        <v>4195.7</v>
      </c>
      <c r="G211" s="57"/>
      <c r="H211" s="56">
        <f>SUM(H212+H222)</f>
        <v>4302.4000000000005</v>
      </c>
    </row>
    <row r="212" spans="1:10" ht="34.5" customHeight="1">
      <c r="A212" s="31">
        <v>199</v>
      </c>
      <c r="B212" s="12">
        <v>707</v>
      </c>
      <c r="C212" s="14" t="s">
        <v>218</v>
      </c>
      <c r="D212" s="14"/>
      <c r="E212" s="43" t="s">
        <v>189</v>
      </c>
      <c r="F212" s="56">
        <f>SUM(F213+F216+F219)</f>
        <v>4164.2</v>
      </c>
      <c r="G212" s="63"/>
      <c r="H212" s="56">
        <f>SUM(H213+H216+H219)</f>
        <v>4254.1000000000004</v>
      </c>
    </row>
    <row r="213" spans="1:10" s="1" customFormat="1" ht="93.75" customHeight="1">
      <c r="A213" s="31">
        <v>200</v>
      </c>
      <c r="B213" s="12">
        <v>707</v>
      </c>
      <c r="C213" s="14" t="s">
        <v>217</v>
      </c>
      <c r="D213" s="14"/>
      <c r="E213" s="37" t="s">
        <v>348</v>
      </c>
      <c r="F213" s="56">
        <f>SUM(F214:F215)</f>
        <v>208.4</v>
      </c>
      <c r="G213" s="57"/>
      <c r="H213" s="56">
        <f>SUM(H214:H215)</f>
        <v>216.8</v>
      </c>
    </row>
    <row r="214" spans="1:10" s="1" customFormat="1" ht="27" customHeight="1">
      <c r="A214" s="31">
        <v>201</v>
      </c>
      <c r="B214" s="16">
        <v>707</v>
      </c>
      <c r="C214" s="18" t="s">
        <v>217</v>
      </c>
      <c r="D214" s="18" t="s">
        <v>51</v>
      </c>
      <c r="E214" s="61" t="s">
        <v>153</v>
      </c>
      <c r="F214" s="62">
        <v>191.6</v>
      </c>
      <c r="G214" s="63"/>
      <c r="H214" s="62">
        <v>198.4</v>
      </c>
    </row>
    <row r="215" spans="1:10" s="1" customFormat="1" ht="24.75" customHeight="1">
      <c r="A215" s="31">
        <v>202</v>
      </c>
      <c r="B215" s="16">
        <v>707</v>
      </c>
      <c r="C215" s="18" t="s">
        <v>217</v>
      </c>
      <c r="D215" s="18" t="s">
        <v>246</v>
      </c>
      <c r="E215" s="61" t="s">
        <v>247</v>
      </c>
      <c r="F215" s="62">
        <v>16.8</v>
      </c>
      <c r="G215" s="63"/>
      <c r="H215" s="62">
        <v>18.399999999999999</v>
      </c>
    </row>
    <row r="216" spans="1:10" s="1" customFormat="1" ht="40.5" customHeight="1">
      <c r="A216" s="31">
        <v>203</v>
      </c>
      <c r="B216" s="12">
        <v>707</v>
      </c>
      <c r="C216" s="14" t="s">
        <v>317</v>
      </c>
      <c r="D216" s="18"/>
      <c r="E216" s="55" t="s">
        <v>316</v>
      </c>
      <c r="F216" s="56">
        <f>SUM(F217:F218)</f>
        <v>2138.8999999999996</v>
      </c>
      <c r="G216" s="63"/>
      <c r="H216" s="56">
        <f>SUM(H217:H218)</f>
        <v>2147.6999999999998</v>
      </c>
    </row>
    <row r="217" spans="1:10" s="1" customFormat="1" ht="29.25" customHeight="1">
      <c r="A217" s="31">
        <v>204</v>
      </c>
      <c r="B217" s="16">
        <v>707</v>
      </c>
      <c r="C217" s="18" t="s">
        <v>317</v>
      </c>
      <c r="D217" s="18" t="s">
        <v>51</v>
      </c>
      <c r="E217" s="61" t="s">
        <v>153</v>
      </c>
      <c r="F217" s="62">
        <v>1026.3</v>
      </c>
      <c r="G217" s="63"/>
      <c r="H217" s="62">
        <v>1068.2</v>
      </c>
    </row>
    <row r="218" spans="1:10" s="1" customFormat="1" ht="29.25" customHeight="1">
      <c r="A218" s="31">
        <v>205</v>
      </c>
      <c r="B218" s="16">
        <v>707</v>
      </c>
      <c r="C218" s="18" t="s">
        <v>317</v>
      </c>
      <c r="D218" s="18" t="s">
        <v>246</v>
      </c>
      <c r="E218" s="61" t="s">
        <v>247</v>
      </c>
      <c r="F218" s="62">
        <v>1112.5999999999999</v>
      </c>
      <c r="G218" s="63"/>
      <c r="H218" s="62">
        <v>1079.5</v>
      </c>
    </row>
    <row r="219" spans="1:10" s="1" customFormat="1" ht="42.75" customHeight="1">
      <c r="A219" s="31">
        <v>206</v>
      </c>
      <c r="B219" s="52">
        <v>707</v>
      </c>
      <c r="C219" s="54" t="s">
        <v>282</v>
      </c>
      <c r="D219" s="54"/>
      <c r="E219" s="55" t="s">
        <v>283</v>
      </c>
      <c r="F219" s="56">
        <f>SUM(F220:F221)</f>
        <v>1816.9</v>
      </c>
      <c r="G219" s="57"/>
      <c r="H219" s="56">
        <f>SUM(H220:H221)</f>
        <v>1889.6</v>
      </c>
      <c r="J219" s="2"/>
    </row>
    <row r="220" spans="1:10" s="1" customFormat="1" ht="29.25" customHeight="1">
      <c r="A220" s="31">
        <v>207</v>
      </c>
      <c r="B220" s="58">
        <v>707</v>
      </c>
      <c r="C220" s="60" t="s">
        <v>282</v>
      </c>
      <c r="D220" s="60" t="s">
        <v>51</v>
      </c>
      <c r="E220" s="61" t="s">
        <v>153</v>
      </c>
      <c r="F220" s="62">
        <v>994</v>
      </c>
      <c r="G220" s="63"/>
      <c r="H220" s="62">
        <v>1034.5999999999999</v>
      </c>
    </row>
    <row r="221" spans="1:10" s="1" customFormat="1" ht="18.75" customHeight="1">
      <c r="A221" s="31">
        <v>208</v>
      </c>
      <c r="B221" s="58">
        <v>707</v>
      </c>
      <c r="C221" s="60" t="s">
        <v>282</v>
      </c>
      <c r="D221" s="60" t="s">
        <v>246</v>
      </c>
      <c r="E221" s="61" t="s">
        <v>247</v>
      </c>
      <c r="F221" s="62">
        <v>822.9</v>
      </c>
      <c r="G221" s="63"/>
      <c r="H221" s="62">
        <v>855</v>
      </c>
    </row>
    <row r="222" spans="1:10" s="1" customFormat="1" ht="48" customHeight="1">
      <c r="A222" s="31">
        <v>209</v>
      </c>
      <c r="B222" s="52">
        <v>707</v>
      </c>
      <c r="C222" s="54" t="s">
        <v>294</v>
      </c>
      <c r="D222" s="54"/>
      <c r="E222" s="55" t="s">
        <v>295</v>
      </c>
      <c r="F222" s="56">
        <f>SUM(F223)</f>
        <v>31.5</v>
      </c>
      <c r="G222" s="57"/>
      <c r="H222" s="56">
        <f>SUM(H223)</f>
        <v>48.3</v>
      </c>
    </row>
    <row r="223" spans="1:10" s="1" customFormat="1" ht="48" customHeight="1">
      <c r="A223" s="31">
        <v>210</v>
      </c>
      <c r="B223" s="52">
        <v>707</v>
      </c>
      <c r="C223" s="54" t="s">
        <v>296</v>
      </c>
      <c r="D223" s="54"/>
      <c r="E223" s="65" t="s">
        <v>297</v>
      </c>
      <c r="F223" s="56">
        <f>SUM(F224)</f>
        <v>31.5</v>
      </c>
      <c r="G223" s="57"/>
      <c r="H223" s="56">
        <f>SUM(H224)</f>
        <v>48.3</v>
      </c>
    </row>
    <row r="224" spans="1:10" s="1" customFormat="1" ht="28.5" customHeight="1">
      <c r="A224" s="31">
        <v>211</v>
      </c>
      <c r="B224" s="58">
        <v>707</v>
      </c>
      <c r="C224" s="60" t="s">
        <v>296</v>
      </c>
      <c r="D224" s="60" t="s">
        <v>51</v>
      </c>
      <c r="E224" s="61" t="s">
        <v>153</v>
      </c>
      <c r="F224" s="62">
        <v>31.5</v>
      </c>
      <c r="G224" s="63"/>
      <c r="H224" s="62">
        <v>48.3</v>
      </c>
    </row>
    <row r="225" spans="1:8" s="1" customFormat="1" ht="42.75" customHeight="1">
      <c r="A225" s="31">
        <v>212</v>
      </c>
      <c r="B225" s="12">
        <v>707</v>
      </c>
      <c r="C225" s="54" t="s">
        <v>181</v>
      </c>
      <c r="D225" s="54"/>
      <c r="E225" s="55" t="s">
        <v>298</v>
      </c>
      <c r="F225" s="56">
        <f>SUM(F226+F228)</f>
        <v>34.4</v>
      </c>
      <c r="G225" s="57"/>
      <c r="H225" s="56">
        <f>SUM(H226+H228)</f>
        <v>35.200000000000003</v>
      </c>
    </row>
    <row r="226" spans="1:8" s="1" customFormat="1" ht="42.75" customHeight="1">
      <c r="A226" s="31">
        <v>213</v>
      </c>
      <c r="B226" s="12">
        <v>707</v>
      </c>
      <c r="C226" s="14" t="s">
        <v>177</v>
      </c>
      <c r="D226" s="14"/>
      <c r="E226" s="15" t="s">
        <v>178</v>
      </c>
      <c r="F226" s="56">
        <f>SUM(F227)</f>
        <v>14</v>
      </c>
      <c r="G226" s="57"/>
      <c r="H226" s="56">
        <f>SUM(H227)</f>
        <v>14.3</v>
      </c>
    </row>
    <row r="227" spans="1:8" s="1" customFormat="1" ht="29.25" customHeight="1">
      <c r="A227" s="31">
        <v>214</v>
      </c>
      <c r="B227" s="16">
        <v>707</v>
      </c>
      <c r="C227" s="18" t="s">
        <v>177</v>
      </c>
      <c r="D227" s="18" t="s">
        <v>51</v>
      </c>
      <c r="E227" s="19" t="s">
        <v>153</v>
      </c>
      <c r="F227" s="62">
        <v>14</v>
      </c>
      <c r="G227" s="63"/>
      <c r="H227" s="62">
        <v>14.3</v>
      </c>
    </row>
    <row r="228" spans="1:8" s="1" customFormat="1" ht="32.25" customHeight="1">
      <c r="A228" s="31">
        <v>215</v>
      </c>
      <c r="B228" s="12">
        <v>707</v>
      </c>
      <c r="C228" s="14" t="s">
        <v>179</v>
      </c>
      <c r="D228" s="14"/>
      <c r="E228" s="15" t="s">
        <v>180</v>
      </c>
      <c r="F228" s="56">
        <f>SUM(F229)</f>
        <v>20.399999999999999</v>
      </c>
      <c r="G228" s="57"/>
      <c r="H228" s="56">
        <f>SUM(H229)</f>
        <v>20.9</v>
      </c>
    </row>
    <row r="229" spans="1:8" s="1" customFormat="1" ht="29.25" customHeight="1">
      <c r="A229" s="31">
        <v>216</v>
      </c>
      <c r="B229" s="16">
        <v>707</v>
      </c>
      <c r="C229" s="18" t="s">
        <v>179</v>
      </c>
      <c r="D229" s="18" t="s">
        <v>51</v>
      </c>
      <c r="E229" s="19" t="s">
        <v>153</v>
      </c>
      <c r="F229" s="62">
        <v>20.399999999999999</v>
      </c>
      <c r="G229" s="63"/>
      <c r="H229" s="62">
        <v>20.9</v>
      </c>
    </row>
    <row r="230" spans="1:8" s="1" customFormat="1" ht="45" customHeight="1">
      <c r="A230" s="31">
        <v>217</v>
      </c>
      <c r="B230" s="12">
        <v>707</v>
      </c>
      <c r="C230" s="14" t="s">
        <v>269</v>
      </c>
      <c r="D230" s="14"/>
      <c r="E230" s="15" t="s">
        <v>265</v>
      </c>
      <c r="F230" s="56">
        <f>SUM(F231+F233)</f>
        <v>26.2</v>
      </c>
      <c r="G230" s="57"/>
      <c r="H230" s="56">
        <f>SUM(H231+H233)</f>
        <v>27</v>
      </c>
    </row>
    <row r="231" spans="1:8" s="1" customFormat="1" ht="48.75" customHeight="1">
      <c r="A231" s="31">
        <v>218</v>
      </c>
      <c r="B231" s="12">
        <v>707</v>
      </c>
      <c r="C231" s="14" t="s">
        <v>266</v>
      </c>
      <c r="D231" s="14"/>
      <c r="E231" s="15" t="s">
        <v>340</v>
      </c>
      <c r="F231" s="56">
        <f>SUM(F232)</f>
        <v>16.2</v>
      </c>
      <c r="G231" s="57"/>
      <c r="H231" s="56">
        <f>SUM(H232)</f>
        <v>17</v>
      </c>
    </row>
    <row r="232" spans="1:8" s="1" customFormat="1" ht="29.25" customHeight="1">
      <c r="A232" s="31">
        <v>219</v>
      </c>
      <c r="B232" s="16">
        <v>707</v>
      </c>
      <c r="C232" s="18" t="s">
        <v>266</v>
      </c>
      <c r="D232" s="18" t="s">
        <v>51</v>
      </c>
      <c r="E232" s="19" t="s">
        <v>153</v>
      </c>
      <c r="F232" s="62">
        <v>16.2</v>
      </c>
      <c r="G232" s="63"/>
      <c r="H232" s="62">
        <v>17</v>
      </c>
    </row>
    <row r="233" spans="1:8" s="1" customFormat="1" ht="46.5" customHeight="1">
      <c r="A233" s="31">
        <v>220</v>
      </c>
      <c r="B233" s="12">
        <v>707</v>
      </c>
      <c r="C233" s="14" t="s">
        <v>267</v>
      </c>
      <c r="D233" s="14"/>
      <c r="E233" s="15" t="s">
        <v>268</v>
      </c>
      <c r="F233" s="56">
        <f>SUM(F234)</f>
        <v>10</v>
      </c>
      <c r="G233" s="57"/>
      <c r="H233" s="56">
        <f>SUM(H234)</f>
        <v>10</v>
      </c>
    </row>
    <row r="234" spans="1:8" s="1" customFormat="1" ht="29.25" customHeight="1">
      <c r="A234" s="31">
        <v>221</v>
      </c>
      <c r="B234" s="16">
        <v>707</v>
      </c>
      <c r="C234" s="18" t="s">
        <v>267</v>
      </c>
      <c r="D234" s="18" t="s">
        <v>51</v>
      </c>
      <c r="E234" s="19" t="s">
        <v>153</v>
      </c>
      <c r="F234" s="62">
        <v>10</v>
      </c>
      <c r="G234" s="63"/>
      <c r="H234" s="62">
        <v>10</v>
      </c>
    </row>
    <row r="235" spans="1:8" s="1" customFormat="1" ht="23.25" customHeight="1">
      <c r="A235" s="31">
        <v>222</v>
      </c>
      <c r="B235" s="12">
        <v>709</v>
      </c>
      <c r="C235" s="14"/>
      <c r="D235" s="14"/>
      <c r="E235" s="15" t="s">
        <v>264</v>
      </c>
      <c r="F235" s="56">
        <f>SUM(F236+F242+F245+F250+F255+F258)</f>
        <v>249.4</v>
      </c>
      <c r="G235" s="57"/>
      <c r="H235" s="56">
        <f>SUM(H236+H242+H245+H250+H255+H258)</f>
        <v>256.5</v>
      </c>
    </row>
    <row r="236" spans="1:8" s="1" customFormat="1" ht="52.5" customHeight="1">
      <c r="A236" s="31">
        <v>223</v>
      </c>
      <c r="B236" s="12">
        <v>709</v>
      </c>
      <c r="C236" s="14" t="s">
        <v>237</v>
      </c>
      <c r="D236" s="14"/>
      <c r="E236" s="15" t="s">
        <v>333</v>
      </c>
      <c r="F236" s="56">
        <f>SUM(F237)</f>
        <v>22</v>
      </c>
      <c r="G236" s="57"/>
      <c r="H236" s="56">
        <f>SUM(H237)</f>
        <v>22.700000000000003</v>
      </c>
    </row>
    <row r="237" spans="1:8" s="1" customFormat="1" ht="54" customHeight="1">
      <c r="A237" s="31">
        <v>224</v>
      </c>
      <c r="B237" s="12">
        <v>709</v>
      </c>
      <c r="C237" s="14" t="s">
        <v>235</v>
      </c>
      <c r="D237" s="14"/>
      <c r="E237" s="43" t="s">
        <v>198</v>
      </c>
      <c r="F237" s="56">
        <f>SUM(F238+F240)</f>
        <v>22</v>
      </c>
      <c r="G237" s="57"/>
      <c r="H237" s="56">
        <f>SUM(H238+H240)</f>
        <v>22.700000000000003</v>
      </c>
    </row>
    <row r="238" spans="1:8" s="1" customFormat="1" ht="40.5" customHeight="1">
      <c r="A238" s="31">
        <v>225</v>
      </c>
      <c r="B238" s="12">
        <v>709</v>
      </c>
      <c r="C238" s="14" t="s">
        <v>236</v>
      </c>
      <c r="D238" s="14"/>
      <c r="E238" s="30" t="s">
        <v>234</v>
      </c>
      <c r="F238" s="56">
        <f>SUM(F239)</f>
        <v>19.399999999999999</v>
      </c>
      <c r="G238" s="57"/>
      <c r="H238" s="56">
        <f>SUM(H239)</f>
        <v>20.100000000000001</v>
      </c>
    </row>
    <row r="239" spans="1:8" s="1" customFormat="1" ht="27" customHeight="1">
      <c r="A239" s="31">
        <v>226</v>
      </c>
      <c r="B239" s="16">
        <v>709</v>
      </c>
      <c r="C239" s="18" t="s">
        <v>236</v>
      </c>
      <c r="D239" s="18" t="s">
        <v>51</v>
      </c>
      <c r="E239" s="19" t="s">
        <v>153</v>
      </c>
      <c r="F239" s="62">
        <v>19.399999999999999</v>
      </c>
      <c r="G239" s="63"/>
      <c r="H239" s="62">
        <v>20.100000000000001</v>
      </c>
    </row>
    <row r="240" spans="1:8" s="1" customFormat="1" ht="56.25" customHeight="1">
      <c r="A240" s="31">
        <v>227</v>
      </c>
      <c r="B240" s="12">
        <v>709</v>
      </c>
      <c r="C240" s="14" t="s">
        <v>257</v>
      </c>
      <c r="D240" s="14"/>
      <c r="E240" s="15" t="s">
        <v>256</v>
      </c>
      <c r="F240" s="56">
        <f>SUM(F241)</f>
        <v>2.6</v>
      </c>
      <c r="G240" s="57"/>
      <c r="H240" s="56">
        <f>SUM(H241)</f>
        <v>2.6</v>
      </c>
    </row>
    <row r="241" spans="1:8" s="1" customFormat="1" ht="35.25" customHeight="1">
      <c r="A241" s="31">
        <v>228</v>
      </c>
      <c r="B241" s="16">
        <v>709</v>
      </c>
      <c r="C241" s="18" t="s">
        <v>257</v>
      </c>
      <c r="D241" s="18" t="s">
        <v>51</v>
      </c>
      <c r="E241" s="19" t="s">
        <v>153</v>
      </c>
      <c r="F241" s="62">
        <v>2.6</v>
      </c>
      <c r="G241" s="63"/>
      <c r="H241" s="62">
        <v>2.6</v>
      </c>
    </row>
    <row r="242" spans="1:8" s="1" customFormat="1" ht="40.5" customHeight="1">
      <c r="A242" s="31">
        <v>229</v>
      </c>
      <c r="B242" s="12">
        <v>709</v>
      </c>
      <c r="C242" s="14" t="s">
        <v>124</v>
      </c>
      <c r="D242" s="14"/>
      <c r="E242" s="15" t="s">
        <v>278</v>
      </c>
      <c r="F242" s="56">
        <f>SUM(F243)</f>
        <v>15</v>
      </c>
      <c r="G242" s="57"/>
      <c r="H242" s="56">
        <f>SUM(H243)</f>
        <v>15</v>
      </c>
    </row>
    <row r="243" spans="1:8" s="1" customFormat="1" ht="42" customHeight="1">
      <c r="A243" s="31">
        <v>230</v>
      </c>
      <c r="B243" s="12">
        <v>709</v>
      </c>
      <c r="C243" s="14" t="s">
        <v>299</v>
      </c>
      <c r="D243" s="14"/>
      <c r="E243" s="15" t="s">
        <v>300</v>
      </c>
      <c r="F243" s="56">
        <f>SUM(F244)</f>
        <v>15</v>
      </c>
      <c r="G243" s="57"/>
      <c r="H243" s="56">
        <f>SUM(H244)</f>
        <v>15</v>
      </c>
    </row>
    <row r="244" spans="1:8" s="1" customFormat="1" ht="29.25" customHeight="1">
      <c r="A244" s="31">
        <v>231</v>
      </c>
      <c r="B244" s="16">
        <v>709</v>
      </c>
      <c r="C244" s="18" t="s">
        <v>299</v>
      </c>
      <c r="D244" s="18" t="s">
        <v>301</v>
      </c>
      <c r="E244" s="19" t="s">
        <v>302</v>
      </c>
      <c r="F244" s="62">
        <v>15</v>
      </c>
      <c r="G244" s="63"/>
      <c r="H244" s="62">
        <v>15</v>
      </c>
    </row>
    <row r="245" spans="1:8" s="1" customFormat="1" ht="49.5" customHeight="1">
      <c r="A245" s="31">
        <v>232</v>
      </c>
      <c r="B245" s="12">
        <v>709</v>
      </c>
      <c r="C245" s="14" t="s">
        <v>158</v>
      </c>
      <c r="D245" s="14"/>
      <c r="E245" s="15" t="s">
        <v>338</v>
      </c>
      <c r="F245" s="56">
        <f>SUM(F246+F248)</f>
        <v>22</v>
      </c>
      <c r="G245" s="57"/>
      <c r="H245" s="56">
        <f>SUM(H246+H248)</f>
        <v>22.7</v>
      </c>
    </row>
    <row r="246" spans="1:8" s="1" customFormat="1" ht="53.25" customHeight="1">
      <c r="A246" s="31">
        <v>233</v>
      </c>
      <c r="B246" s="12">
        <v>709</v>
      </c>
      <c r="C246" s="14" t="s">
        <v>159</v>
      </c>
      <c r="D246" s="14"/>
      <c r="E246" s="41" t="s">
        <v>176</v>
      </c>
      <c r="F246" s="56">
        <f>SUM(F247)</f>
        <v>10.8</v>
      </c>
      <c r="G246" s="57"/>
      <c r="H246" s="56">
        <f>SUM(H247)</f>
        <v>11.5</v>
      </c>
    </row>
    <row r="247" spans="1:8" s="1" customFormat="1" ht="29.25" customHeight="1">
      <c r="A247" s="31">
        <v>234</v>
      </c>
      <c r="B247" s="16">
        <v>709</v>
      </c>
      <c r="C247" s="18" t="s">
        <v>159</v>
      </c>
      <c r="D247" s="18" t="s">
        <v>51</v>
      </c>
      <c r="E247" s="19" t="s">
        <v>153</v>
      </c>
      <c r="F247" s="62">
        <v>10.8</v>
      </c>
      <c r="G247" s="63"/>
      <c r="H247" s="62">
        <v>11.5</v>
      </c>
    </row>
    <row r="248" spans="1:8" s="1" customFormat="1" ht="29.25" customHeight="1">
      <c r="A248" s="31">
        <v>235</v>
      </c>
      <c r="B248" s="12">
        <v>709</v>
      </c>
      <c r="C248" s="14" t="s">
        <v>160</v>
      </c>
      <c r="D248" s="14"/>
      <c r="E248" s="41" t="s">
        <v>161</v>
      </c>
      <c r="F248" s="56">
        <f>SUM(F249)</f>
        <v>11.2</v>
      </c>
      <c r="G248" s="57"/>
      <c r="H248" s="56">
        <f>SUM(H249)</f>
        <v>11.2</v>
      </c>
    </row>
    <row r="249" spans="1:8" s="1" customFormat="1" ht="29.25" customHeight="1">
      <c r="A249" s="31">
        <v>236</v>
      </c>
      <c r="B249" s="16">
        <v>709</v>
      </c>
      <c r="C249" s="18" t="s">
        <v>160</v>
      </c>
      <c r="D249" s="18" t="s">
        <v>51</v>
      </c>
      <c r="E249" s="19" t="s">
        <v>153</v>
      </c>
      <c r="F249" s="62">
        <v>11.2</v>
      </c>
      <c r="G249" s="63"/>
      <c r="H249" s="62">
        <v>11.2</v>
      </c>
    </row>
    <row r="250" spans="1:8" s="1" customFormat="1" ht="56.25" customHeight="1">
      <c r="A250" s="31">
        <v>237</v>
      </c>
      <c r="B250" s="12">
        <v>709</v>
      </c>
      <c r="C250" s="14" t="s">
        <v>162</v>
      </c>
      <c r="D250" s="14"/>
      <c r="E250" s="30" t="s">
        <v>334</v>
      </c>
      <c r="F250" s="56">
        <f>SUM(F251+F253)</f>
        <v>8.6999999999999993</v>
      </c>
      <c r="G250" s="57"/>
      <c r="H250" s="56">
        <f>SUM(H251+H253)</f>
        <v>8.9</v>
      </c>
    </row>
    <row r="251" spans="1:8" s="1" customFormat="1" ht="29.25" customHeight="1">
      <c r="A251" s="31">
        <v>238</v>
      </c>
      <c r="B251" s="12">
        <v>709</v>
      </c>
      <c r="C251" s="14" t="s">
        <v>163</v>
      </c>
      <c r="D251" s="14"/>
      <c r="E251" s="43" t="s">
        <v>164</v>
      </c>
      <c r="F251" s="56">
        <f>SUM(F252)</f>
        <v>2.2999999999999998</v>
      </c>
      <c r="G251" s="57"/>
      <c r="H251" s="56">
        <f>SUM(H252)</f>
        <v>2.5</v>
      </c>
    </row>
    <row r="252" spans="1:8" s="1" customFormat="1" ht="29.25" customHeight="1">
      <c r="A252" s="31">
        <v>239</v>
      </c>
      <c r="B252" s="16">
        <v>709</v>
      </c>
      <c r="C252" s="18" t="s">
        <v>163</v>
      </c>
      <c r="D252" s="18" t="s">
        <v>51</v>
      </c>
      <c r="E252" s="19" t="s">
        <v>153</v>
      </c>
      <c r="F252" s="62">
        <v>2.2999999999999998</v>
      </c>
      <c r="G252" s="63"/>
      <c r="H252" s="62">
        <v>2.5</v>
      </c>
    </row>
    <row r="253" spans="1:8" s="1" customFormat="1" ht="52.5" customHeight="1">
      <c r="A253" s="31">
        <v>240</v>
      </c>
      <c r="B253" s="12">
        <v>709</v>
      </c>
      <c r="C253" s="14" t="s">
        <v>165</v>
      </c>
      <c r="D253" s="14"/>
      <c r="E253" s="43" t="s">
        <v>166</v>
      </c>
      <c r="F253" s="56">
        <f>SUM(F254)</f>
        <v>6.4</v>
      </c>
      <c r="G253" s="57"/>
      <c r="H253" s="56">
        <f>SUM(H254)</f>
        <v>6.4</v>
      </c>
    </row>
    <row r="254" spans="1:8" s="1" customFormat="1" ht="29.25" customHeight="1">
      <c r="A254" s="31">
        <v>241</v>
      </c>
      <c r="B254" s="16">
        <v>709</v>
      </c>
      <c r="C254" s="18" t="s">
        <v>165</v>
      </c>
      <c r="D254" s="18" t="s">
        <v>51</v>
      </c>
      <c r="E254" s="19" t="s">
        <v>153</v>
      </c>
      <c r="F254" s="62">
        <v>6.4</v>
      </c>
      <c r="G254" s="63"/>
      <c r="H254" s="62">
        <v>6.4</v>
      </c>
    </row>
    <row r="255" spans="1:8" s="1" customFormat="1" ht="44.25" customHeight="1">
      <c r="A255" s="31">
        <v>242</v>
      </c>
      <c r="B255" s="12">
        <v>709</v>
      </c>
      <c r="C255" s="14" t="s">
        <v>181</v>
      </c>
      <c r="D255" s="14"/>
      <c r="E255" s="55" t="s">
        <v>298</v>
      </c>
      <c r="F255" s="56">
        <f>SUM(F256)</f>
        <v>5.3</v>
      </c>
      <c r="G255" s="57"/>
      <c r="H255" s="56">
        <f>SUM(H256)</f>
        <v>5.5</v>
      </c>
    </row>
    <row r="256" spans="1:8" s="1" customFormat="1" ht="29.25" customHeight="1">
      <c r="A256" s="31">
        <v>243</v>
      </c>
      <c r="B256" s="12">
        <v>709</v>
      </c>
      <c r="C256" s="14" t="s">
        <v>177</v>
      </c>
      <c r="D256" s="14"/>
      <c r="E256" s="15" t="s">
        <v>178</v>
      </c>
      <c r="F256" s="56">
        <f>SUM(F257)</f>
        <v>5.3</v>
      </c>
      <c r="G256" s="57"/>
      <c r="H256" s="56">
        <f>SUM(H257)</f>
        <v>5.5</v>
      </c>
    </row>
    <row r="257" spans="1:8" s="1" customFormat="1" ht="29.25" customHeight="1">
      <c r="A257" s="31">
        <v>244</v>
      </c>
      <c r="B257" s="16">
        <v>709</v>
      </c>
      <c r="C257" s="18" t="s">
        <v>177</v>
      </c>
      <c r="D257" s="18" t="s">
        <v>51</v>
      </c>
      <c r="E257" s="19" t="s">
        <v>153</v>
      </c>
      <c r="F257" s="62">
        <v>5.3</v>
      </c>
      <c r="G257" s="63"/>
      <c r="H257" s="62">
        <v>5.5</v>
      </c>
    </row>
    <row r="258" spans="1:8" s="1" customFormat="1" ht="45.75" customHeight="1">
      <c r="A258" s="31">
        <v>245</v>
      </c>
      <c r="B258" s="12">
        <v>709</v>
      </c>
      <c r="C258" s="14" t="s">
        <v>199</v>
      </c>
      <c r="D258" s="14"/>
      <c r="E258" s="30" t="s">
        <v>311</v>
      </c>
      <c r="F258" s="56">
        <f>SUM(F259+F261+F263)</f>
        <v>176.4</v>
      </c>
      <c r="G258" s="57"/>
      <c r="H258" s="56">
        <f>SUM(H259+H261+H263)</f>
        <v>181.7</v>
      </c>
    </row>
    <row r="259" spans="1:8" s="1" customFormat="1" ht="36" customHeight="1">
      <c r="A259" s="31">
        <v>246</v>
      </c>
      <c r="B259" s="12">
        <v>709</v>
      </c>
      <c r="C259" s="14" t="s">
        <v>200</v>
      </c>
      <c r="D259" s="14"/>
      <c r="E259" s="67" t="s">
        <v>312</v>
      </c>
      <c r="F259" s="56">
        <f>SUM(F260)</f>
        <v>20.8</v>
      </c>
      <c r="G259" s="57"/>
      <c r="H259" s="56">
        <f>SUM(H260)</f>
        <v>21.6</v>
      </c>
    </row>
    <row r="260" spans="1:8" s="1" customFormat="1" ht="29.25" customHeight="1">
      <c r="A260" s="31">
        <v>247</v>
      </c>
      <c r="B260" s="16">
        <v>709</v>
      </c>
      <c r="C260" s="18" t="s">
        <v>200</v>
      </c>
      <c r="D260" s="18" t="s">
        <v>51</v>
      </c>
      <c r="E260" s="19" t="s">
        <v>153</v>
      </c>
      <c r="F260" s="62">
        <v>20.8</v>
      </c>
      <c r="G260" s="63"/>
      <c r="H260" s="62">
        <v>21.6</v>
      </c>
    </row>
    <row r="261" spans="1:8" s="1" customFormat="1" ht="39.75" customHeight="1">
      <c r="A261" s="31">
        <v>248</v>
      </c>
      <c r="B261" s="12">
        <v>709</v>
      </c>
      <c r="C261" s="14" t="s">
        <v>201</v>
      </c>
      <c r="D261" s="14"/>
      <c r="E261" s="68" t="s">
        <v>351</v>
      </c>
      <c r="F261" s="56">
        <f>SUM(F262)</f>
        <v>36.4</v>
      </c>
      <c r="G261" s="57"/>
      <c r="H261" s="56">
        <f>SUM(H262)</f>
        <v>37.9</v>
      </c>
    </row>
    <row r="262" spans="1:8" s="1" customFormat="1" ht="29.25" customHeight="1">
      <c r="A262" s="31">
        <v>249</v>
      </c>
      <c r="B262" s="16">
        <v>709</v>
      </c>
      <c r="C262" s="18" t="s">
        <v>201</v>
      </c>
      <c r="D262" s="18" t="s">
        <v>51</v>
      </c>
      <c r="E262" s="19" t="s">
        <v>153</v>
      </c>
      <c r="F262" s="62">
        <v>36.4</v>
      </c>
      <c r="G262" s="63"/>
      <c r="H262" s="62">
        <v>37.9</v>
      </c>
    </row>
    <row r="263" spans="1:8" s="1" customFormat="1" ht="55.5" customHeight="1">
      <c r="A263" s="31">
        <v>250</v>
      </c>
      <c r="B263" s="12">
        <v>709</v>
      </c>
      <c r="C263" s="14" t="s">
        <v>202</v>
      </c>
      <c r="D263" s="14"/>
      <c r="E263" s="68" t="s">
        <v>313</v>
      </c>
      <c r="F263" s="56">
        <f>SUM(F264)</f>
        <v>119.2</v>
      </c>
      <c r="G263" s="57"/>
      <c r="H263" s="56">
        <f>SUM(H264)</f>
        <v>122.2</v>
      </c>
    </row>
    <row r="264" spans="1:8" s="1" customFormat="1" ht="29.25" customHeight="1">
      <c r="A264" s="31">
        <v>251</v>
      </c>
      <c r="B264" s="16">
        <v>709</v>
      </c>
      <c r="C264" s="18" t="s">
        <v>202</v>
      </c>
      <c r="D264" s="18" t="s">
        <v>51</v>
      </c>
      <c r="E264" s="19" t="s">
        <v>153</v>
      </c>
      <c r="F264" s="62">
        <v>119.2</v>
      </c>
      <c r="G264" s="63"/>
      <c r="H264" s="62">
        <v>122.2</v>
      </c>
    </row>
    <row r="265" spans="1:8" ht="21.75" customHeight="1">
      <c r="A265" s="31">
        <v>252</v>
      </c>
      <c r="B265" s="12">
        <v>800</v>
      </c>
      <c r="C265" s="14"/>
      <c r="D265" s="14"/>
      <c r="E265" s="32" t="s">
        <v>32</v>
      </c>
      <c r="F265" s="56">
        <f>F266</f>
        <v>34154.499999999993</v>
      </c>
      <c r="G265" s="63">
        <v>21165</v>
      </c>
      <c r="H265" s="56">
        <f>H266</f>
        <v>36478.1</v>
      </c>
    </row>
    <row r="266" spans="1:8" s="2" customFormat="1" ht="15.75" customHeight="1">
      <c r="A266" s="31">
        <v>253</v>
      </c>
      <c r="B266" s="12">
        <v>801</v>
      </c>
      <c r="C266" s="14"/>
      <c r="D266" s="14"/>
      <c r="E266" s="15" t="s">
        <v>19</v>
      </c>
      <c r="F266" s="56">
        <f>SUM(F267)</f>
        <v>34154.499999999993</v>
      </c>
      <c r="G266" s="57"/>
      <c r="H266" s="56">
        <f>SUM(H267)</f>
        <v>36478.1</v>
      </c>
    </row>
    <row r="267" spans="1:8" ht="39" customHeight="1">
      <c r="A267" s="31">
        <v>254</v>
      </c>
      <c r="B267" s="12">
        <v>801</v>
      </c>
      <c r="C267" s="14" t="s">
        <v>127</v>
      </c>
      <c r="D267" s="18"/>
      <c r="E267" s="15" t="s">
        <v>197</v>
      </c>
      <c r="F267" s="56">
        <f>SUM(F268+F272+F275+F279+F281+F283)</f>
        <v>34154.499999999993</v>
      </c>
      <c r="G267" s="57" t="e">
        <f>#REF!+G268+#REF!+#REF!+#REF!</f>
        <v>#REF!</v>
      </c>
      <c r="H267" s="56">
        <f>SUM(H268+H272+H275+H279+H281+H283)</f>
        <v>36478.1</v>
      </c>
    </row>
    <row r="268" spans="1:8" ht="30.75" customHeight="1">
      <c r="A268" s="31">
        <v>255</v>
      </c>
      <c r="B268" s="12">
        <v>801</v>
      </c>
      <c r="C268" s="14" t="s">
        <v>128</v>
      </c>
      <c r="D268" s="14"/>
      <c r="E268" s="15" t="s">
        <v>72</v>
      </c>
      <c r="F268" s="56">
        <f>SUM(F269:F271)</f>
        <v>16877.099999999999</v>
      </c>
      <c r="G268" s="57" t="e">
        <f>#REF!+G272</f>
        <v>#REF!</v>
      </c>
      <c r="H268" s="56">
        <f>SUM(H269:H271)</f>
        <v>19100.099999999999</v>
      </c>
    </row>
    <row r="269" spans="1:8" ht="21" customHeight="1">
      <c r="A269" s="31">
        <v>256</v>
      </c>
      <c r="B269" s="16">
        <v>801</v>
      </c>
      <c r="C269" s="18" t="s">
        <v>128</v>
      </c>
      <c r="D269" s="18" t="s">
        <v>36</v>
      </c>
      <c r="E269" s="19" t="s">
        <v>37</v>
      </c>
      <c r="F269" s="62">
        <v>13857</v>
      </c>
      <c r="G269" s="57"/>
      <c r="H269" s="62">
        <f>15857</f>
        <v>15857</v>
      </c>
    </row>
    <row r="270" spans="1:8" ht="35.25" customHeight="1">
      <c r="A270" s="31">
        <v>257</v>
      </c>
      <c r="B270" s="16">
        <v>801</v>
      </c>
      <c r="C270" s="18" t="s">
        <v>128</v>
      </c>
      <c r="D270" s="18" t="s">
        <v>51</v>
      </c>
      <c r="E270" s="19" t="s">
        <v>153</v>
      </c>
      <c r="F270" s="62">
        <f>3020.1</f>
        <v>3020.1</v>
      </c>
      <c r="G270" s="57"/>
      <c r="H270" s="62">
        <f>4143.1-1000</f>
        <v>3143.1000000000004</v>
      </c>
    </row>
    <row r="271" spans="1:8" ht="18" customHeight="1">
      <c r="A271" s="31">
        <v>258</v>
      </c>
      <c r="B271" s="16">
        <v>801</v>
      </c>
      <c r="C271" s="18" t="s">
        <v>128</v>
      </c>
      <c r="D271" s="18" t="s">
        <v>150</v>
      </c>
      <c r="E271" s="19" t="s">
        <v>151</v>
      </c>
      <c r="F271" s="62">
        <v>0</v>
      </c>
      <c r="G271" s="57"/>
      <c r="H271" s="62">
        <v>100</v>
      </c>
    </row>
    <row r="272" spans="1:8" ht="45" customHeight="1">
      <c r="A272" s="31">
        <v>259</v>
      </c>
      <c r="B272" s="12">
        <v>801</v>
      </c>
      <c r="C272" s="14" t="s">
        <v>129</v>
      </c>
      <c r="D272" s="14"/>
      <c r="E272" s="15" t="s">
        <v>73</v>
      </c>
      <c r="F272" s="56">
        <f>SUM(F273:F274)</f>
        <v>4256.8</v>
      </c>
      <c r="G272" s="57" t="e">
        <f>#REF!</f>
        <v>#REF!</v>
      </c>
      <c r="H272" s="56">
        <f>SUM(H273:H274)</f>
        <v>5033.8</v>
      </c>
    </row>
    <row r="273" spans="1:8" s="1" customFormat="1" ht="22.5" customHeight="1">
      <c r="A273" s="31">
        <v>260</v>
      </c>
      <c r="B273" s="16">
        <v>801</v>
      </c>
      <c r="C273" s="18" t="s">
        <v>129</v>
      </c>
      <c r="D273" s="18" t="s">
        <v>36</v>
      </c>
      <c r="E273" s="19" t="s">
        <v>37</v>
      </c>
      <c r="F273" s="62">
        <v>3556.8</v>
      </c>
      <c r="G273" s="63"/>
      <c r="H273" s="62">
        <v>4001.8</v>
      </c>
    </row>
    <row r="274" spans="1:8" ht="28.5" customHeight="1">
      <c r="A274" s="31">
        <v>261</v>
      </c>
      <c r="B274" s="16">
        <v>801</v>
      </c>
      <c r="C274" s="18" t="s">
        <v>129</v>
      </c>
      <c r="D274" s="18" t="s">
        <v>51</v>
      </c>
      <c r="E274" s="19" t="s">
        <v>153</v>
      </c>
      <c r="F274" s="62">
        <v>700</v>
      </c>
      <c r="G274" s="57"/>
      <c r="H274" s="62">
        <v>1032</v>
      </c>
    </row>
    <row r="275" spans="1:8" s="1" customFormat="1" ht="41.25" customHeight="1">
      <c r="A275" s="31">
        <v>262</v>
      </c>
      <c r="B275" s="12">
        <v>801</v>
      </c>
      <c r="C275" s="14" t="s">
        <v>130</v>
      </c>
      <c r="D275" s="18"/>
      <c r="E275" s="15" t="s">
        <v>74</v>
      </c>
      <c r="F275" s="56">
        <f>SUM(F276:F278)</f>
        <v>5793.4</v>
      </c>
      <c r="G275" s="63"/>
      <c r="H275" s="56">
        <f>SUM(H276:H278)</f>
        <v>5117</v>
      </c>
    </row>
    <row r="276" spans="1:8" s="2" customFormat="1" ht="22.5" customHeight="1">
      <c r="A276" s="31">
        <v>263</v>
      </c>
      <c r="B276" s="16">
        <v>801</v>
      </c>
      <c r="C276" s="18" t="s">
        <v>130</v>
      </c>
      <c r="D276" s="18" t="s">
        <v>36</v>
      </c>
      <c r="E276" s="19" t="s">
        <v>55</v>
      </c>
      <c r="F276" s="62">
        <v>3596.7</v>
      </c>
      <c r="G276" s="57"/>
      <c r="H276" s="62">
        <v>4062.1</v>
      </c>
    </row>
    <row r="277" spans="1:8" s="1" customFormat="1" ht="29.25" customHeight="1">
      <c r="A277" s="31">
        <v>264</v>
      </c>
      <c r="B277" s="16">
        <v>801</v>
      </c>
      <c r="C277" s="18" t="s">
        <v>130</v>
      </c>
      <c r="D277" s="18" t="s">
        <v>51</v>
      </c>
      <c r="E277" s="19" t="s">
        <v>153</v>
      </c>
      <c r="F277" s="62">
        <v>2194.6999999999998</v>
      </c>
      <c r="G277" s="63"/>
      <c r="H277" s="72">
        <f>2052.9-1000</f>
        <v>1052.9000000000001</v>
      </c>
    </row>
    <row r="278" spans="1:8" s="1" customFormat="1" ht="17.25" customHeight="1">
      <c r="A278" s="31">
        <v>265</v>
      </c>
      <c r="B278" s="16">
        <v>801</v>
      </c>
      <c r="C278" s="18" t="s">
        <v>130</v>
      </c>
      <c r="D278" s="18" t="s">
        <v>150</v>
      </c>
      <c r="E278" s="19" t="s">
        <v>151</v>
      </c>
      <c r="F278" s="62">
        <v>2</v>
      </c>
      <c r="G278" s="63"/>
      <c r="H278" s="62">
        <v>2</v>
      </c>
    </row>
    <row r="279" spans="1:8" s="1" customFormat="1" ht="38.25">
      <c r="A279" s="31">
        <v>266</v>
      </c>
      <c r="B279" s="12">
        <v>801</v>
      </c>
      <c r="C279" s="14" t="s">
        <v>131</v>
      </c>
      <c r="D279" s="18"/>
      <c r="E279" s="15" t="s">
        <v>75</v>
      </c>
      <c r="F279" s="56">
        <f>F280</f>
        <v>312</v>
      </c>
      <c r="G279" s="63"/>
      <c r="H279" s="56">
        <f>H280</f>
        <v>312</v>
      </c>
    </row>
    <row r="280" spans="1:8" ht="27.75" customHeight="1">
      <c r="A280" s="31">
        <v>267</v>
      </c>
      <c r="B280" s="16">
        <v>801</v>
      </c>
      <c r="C280" s="18" t="s">
        <v>131</v>
      </c>
      <c r="D280" s="18" t="s">
        <v>51</v>
      </c>
      <c r="E280" s="19" t="s">
        <v>153</v>
      </c>
      <c r="F280" s="62">
        <v>312</v>
      </c>
      <c r="G280" s="57" t="e">
        <f>#REF!+G281+#REF!+#REF!</f>
        <v>#REF!</v>
      </c>
      <c r="H280" s="62">
        <v>312</v>
      </c>
    </row>
    <row r="281" spans="1:8" ht="20.25" customHeight="1">
      <c r="A281" s="31">
        <v>268</v>
      </c>
      <c r="B281" s="12">
        <v>801</v>
      </c>
      <c r="C281" s="14" t="s">
        <v>132</v>
      </c>
      <c r="D281" s="18"/>
      <c r="E281" s="15" t="s">
        <v>76</v>
      </c>
      <c r="F281" s="56">
        <f>F282</f>
        <v>584.6</v>
      </c>
      <c r="G281" s="57" t="e">
        <f>G282</f>
        <v>#REF!</v>
      </c>
      <c r="H281" s="56">
        <f>H282</f>
        <v>584.6</v>
      </c>
    </row>
    <row r="282" spans="1:8" ht="31.5" customHeight="1">
      <c r="A282" s="31">
        <v>269</v>
      </c>
      <c r="B282" s="16">
        <v>801</v>
      </c>
      <c r="C282" s="18" t="s">
        <v>132</v>
      </c>
      <c r="D282" s="18" t="s">
        <v>51</v>
      </c>
      <c r="E282" s="19" t="s">
        <v>153</v>
      </c>
      <c r="F282" s="62">
        <v>584.6</v>
      </c>
      <c r="G282" s="57" t="e">
        <f>#REF!</f>
        <v>#REF!</v>
      </c>
      <c r="H282" s="62">
        <v>584.6</v>
      </c>
    </row>
    <row r="283" spans="1:8" ht="31.5" customHeight="1">
      <c r="A283" s="31">
        <v>270</v>
      </c>
      <c r="B283" s="12">
        <v>801</v>
      </c>
      <c r="C283" s="14" t="s">
        <v>190</v>
      </c>
      <c r="D283" s="14"/>
      <c r="E283" s="15" t="s">
        <v>349</v>
      </c>
      <c r="F283" s="56">
        <f>SUM(F284)</f>
        <v>6330.6</v>
      </c>
      <c r="G283" s="57"/>
      <c r="H283" s="56">
        <f>SUM(H284)</f>
        <v>6330.6</v>
      </c>
    </row>
    <row r="284" spans="1:8" ht="31.5" customHeight="1">
      <c r="A284" s="31">
        <v>271</v>
      </c>
      <c r="B284" s="16">
        <v>801</v>
      </c>
      <c r="C284" s="18" t="s">
        <v>190</v>
      </c>
      <c r="D284" s="18" t="s">
        <v>36</v>
      </c>
      <c r="E284" s="19" t="s">
        <v>55</v>
      </c>
      <c r="F284" s="62">
        <v>6330.6</v>
      </c>
      <c r="G284" s="57"/>
      <c r="H284" s="62">
        <v>6330.6</v>
      </c>
    </row>
    <row r="285" spans="1:8" ht="16.5" customHeight="1">
      <c r="A285" s="31">
        <v>272</v>
      </c>
      <c r="B285" s="12">
        <v>1000</v>
      </c>
      <c r="C285" s="14"/>
      <c r="D285" s="14"/>
      <c r="E285" s="32" t="s">
        <v>20</v>
      </c>
      <c r="F285" s="56">
        <f>SUM(F286+F290+F322+F317)</f>
        <v>34930.800000000003</v>
      </c>
      <c r="G285" s="63"/>
      <c r="H285" s="56">
        <f>SUM(H286+H290+H322+H317)</f>
        <v>34012.6</v>
      </c>
    </row>
    <row r="286" spans="1:8" ht="15.75" customHeight="1">
      <c r="A286" s="31">
        <v>273</v>
      </c>
      <c r="B286" s="12">
        <v>1001</v>
      </c>
      <c r="C286" s="14"/>
      <c r="D286" s="14"/>
      <c r="E286" s="15" t="s">
        <v>25</v>
      </c>
      <c r="F286" s="56">
        <f>SUM(F287)</f>
        <v>3197</v>
      </c>
      <c r="G286" s="57" t="e">
        <f>#REF!</f>
        <v>#REF!</v>
      </c>
      <c r="H286" s="56">
        <f>SUM(H287)</f>
        <v>2679.9</v>
      </c>
    </row>
    <row r="287" spans="1:8" ht="47.25" customHeight="1">
      <c r="A287" s="31">
        <v>274</v>
      </c>
      <c r="B287" s="12">
        <v>1001</v>
      </c>
      <c r="C287" s="14" t="s">
        <v>96</v>
      </c>
      <c r="D287" s="14"/>
      <c r="E287" s="15" t="s">
        <v>275</v>
      </c>
      <c r="F287" s="56">
        <f>F288</f>
        <v>3197</v>
      </c>
      <c r="G287" s="57"/>
      <c r="H287" s="56">
        <f>H288</f>
        <v>2679.9</v>
      </c>
    </row>
    <row r="288" spans="1:8" s="1" customFormat="1" ht="63.75" customHeight="1">
      <c r="A288" s="31">
        <v>275</v>
      </c>
      <c r="B288" s="12">
        <v>1001</v>
      </c>
      <c r="C288" s="14" t="s">
        <v>133</v>
      </c>
      <c r="D288" s="14"/>
      <c r="E288" s="39" t="s">
        <v>77</v>
      </c>
      <c r="F288" s="56">
        <f>F289</f>
        <v>3197</v>
      </c>
      <c r="G288" s="63"/>
      <c r="H288" s="56">
        <f>H289</f>
        <v>2679.9</v>
      </c>
    </row>
    <row r="289" spans="1:9" ht="29.25" customHeight="1">
      <c r="A289" s="31">
        <v>276</v>
      </c>
      <c r="B289" s="16">
        <v>1001</v>
      </c>
      <c r="C289" s="18" t="s">
        <v>133</v>
      </c>
      <c r="D289" s="17" t="s">
        <v>40</v>
      </c>
      <c r="E289" s="19" t="s">
        <v>41</v>
      </c>
      <c r="F289" s="62">
        <f>3197</f>
        <v>3197</v>
      </c>
      <c r="G289" s="57" t="e">
        <f>G290+#REF!</f>
        <v>#REF!</v>
      </c>
      <c r="H289" s="62">
        <f>3197-517.1</f>
        <v>2679.9</v>
      </c>
    </row>
    <row r="290" spans="1:9" s="1" customFormat="1" ht="26.25" customHeight="1">
      <c r="A290" s="31">
        <v>277</v>
      </c>
      <c r="B290" s="12">
        <v>1003</v>
      </c>
      <c r="C290" s="14"/>
      <c r="D290" s="14"/>
      <c r="E290" s="15" t="s">
        <v>22</v>
      </c>
      <c r="F290" s="56">
        <f>SUM(F291+F303+F308+F311+F314)</f>
        <v>28090.5</v>
      </c>
      <c r="G290" s="63">
        <f>G298</f>
        <v>0</v>
      </c>
      <c r="H290" s="56">
        <f>SUM(H291+H303+H308+H311+H314)</f>
        <v>29028.3</v>
      </c>
    </row>
    <row r="291" spans="1:9" s="2" customFormat="1" ht="39.75" customHeight="1">
      <c r="A291" s="31">
        <v>278</v>
      </c>
      <c r="B291" s="12">
        <v>1003</v>
      </c>
      <c r="C291" s="14" t="s">
        <v>134</v>
      </c>
      <c r="D291" s="14"/>
      <c r="E291" s="55" t="s">
        <v>335</v>
      </c>
      <c r="F291" s="56">
        <f>SUM(F292+F295+F298+F301)</f>
        <v>27716.600000000002</v>
      </c>
      <c r="G291" s="57"/>
      <c r="H291" s="56">
        <f>SUM(H292+H295+H298+H301)</f>
        <v>28657.8</v>
      </c>
    </row>
    <row r="292" spans="1:9" s="2" customFormat="1" ht="116.25" customHeight="1">
      <c r="A292" s="31">
        <v>279</v>
      </c>
      <c r="B292" s="12">
        <v>1003</v>
      </c>
      <c r="C292" s="14" t="s">
        <v>244</v>
      </c>
      <c r="D292" s="18"/>
      <c r="E292" s="15" t="s">
        <v>78</v>
      </c>
      <c r="F292" s="56">
        <f>SUM(F293:F294)</f>
        <v>4976.6000000000004</v>
      </c>
      <c r="G292" s="63"/>
      <c r="H292" s="56">
        <f>SUM(H293:H294)</f>
        <v>5189.1000000000004</v>
      </c>
    </row>
    <row r="293" spans="1:9" s="2" customFormat="1" ht="27.75" customHeight="1">
      <c r="A293" s="31">
        <v>280</v>
      </c>
      <c r="B293" s="16">
        <v>1003</v>
      </c>
      <c r="C293" s="18" t="s">
        <v>244</v>
      </c>
      <c r="D293" s="18" t="s">
        <v>51</v>
      </c>
      <c r="E293" s="19" t="s">
        <v>153</v>
      </c>
      <c r="F293" s="62">
        <v>57.6</v>
      </c>
      <c r="G293" s="63"/>
      <c r="H293" s="62">
        <v>60</v>
      </c>
    </row>
    <row r="294" spans="1:9" s="2" customFormat="1" ht="29.25" customHeight="1">
      <c r="A294" s="31">
        <v>281</v>
      </c>
      <c r="B294" s="16">
        <v>1003</v>
      </c>
      <c r="C294" s="18" t="s">
        <v>244</v>
      </c>
      <c r="D294" s="18" t="s">
        <v>40</v>
      </c>
      <c r="E294" s="19" t="s">
        <v>41</v>
      </c>
      <c r="F294" s="62">
        <v>4919</v>
      </c>
      <c r="G294" s="63"/>
      <c r="H294" s="62">
        <v>5129.1000000000004</v>
      </c>
    </row>
    <row r="295" spans="1:9" ht="134.25" customHeight="1">
      <c r="A295" s="31">
        <v>282</v>
      </c>
      <c r="B295" s="12">
        <v>1003</v>
      </c>
      <c r="C295" s="14" t="s">
        <v>135</v>
      </c>
      <c r="D295" s="18"/>
      <c r="E295" s="15" t="s">
        <v>346</v>
      </c>
      <c r="F295" s="56">
        <f>SUM(F296:F297)</f>
        <v>2414.6</v>
      </c>
      <c r="G295" s="63"/>
      <c r="H295" s="56">
        <f>SUM(H296:H297)</f>
        <v>2414.6</v>
      </c>
    </row>
    <row r="296" spans="1:9" ht="33" customHeight="1">
      <c r="A296" s="31">
        <v>283</v>
      </c>
      <c r="B296" s="16">
        <v>1003</v>
      </c>
      <c r="C296" s="18" t="s">
        <v>135</v>
      </c>
      <c r="D296" s="18" t="s">
        <v>51</v>
      </c>
      <c r="E296" s="19" t="s">
        <v>153</v>
      </c>
      <c r="F296" s="62">
        <v>35.700000000000003</v>
      </c>
      <c r="G296" s="57"/>
      <c r="H296" s="62">
        <v>35.700000000000003</v>
      </c>
      <c r="I296" s="7"/>
    </row>
    <row r="297" spans="1:9" ht="25.5" customHeight="1">
      <c r="A297" s="31">
        <v>284</v>
      </c>
      <c r="B297" s="16">
        <v>1003</v>
      </c>
      <c r="C297" s="18" t="s">
        <v>135</v>
      </c>
      <c r="D297" s="18" t="s">
        <v>40</v>
      </c>
      <c r="E297" s="19" t="s">
        <v>41</v>
      </c>
      <c r="F297" s="62">
        <v>2378.9</v>
      </c>
      <c r="G297" s="57"/>
      <c r="H297" s="62">
        <v>2378.9</v>
      </c>
      <c r="I297" s="51"/>
    </row>
    <row r="298" spans="1:9" ht="129" customHeight="1">
      <c r="A298" s="31">
        <v>285</v>
      </c>
      <c r="B298" s="12">
        <v>1003</v>
      </c>
      <c r="C298" s="14" t="s">
        <v>245</v>
      </c>
      <c r="D298" s="18"/>
      <c r="E298" s="15" t="s">
        <v>79</v>
      </c>
      <c r="F298" s="56">
        <f>SUM(F299:F300)</f>
        <v>20316.5</v>
      </c>
      <c r="G298" s="63"/>
      <c r="H298" s="56">
        <f>SUM(H299:H300)</f>
        <v>21045</v>
      </c>
    </row>
    <row r="299" spans="1:9" ht="28.5" customHeight="1">
      <c r="A299" s="31">
        <v>286</v>
      </c>
      <c r="B299" s="16">
        <v>1003</v>
      </c>
      <c r="C299" s="18" t="s">
        <v>245</v>
      </c>
      <c r="D299" s="18" t="s">
        <v>51</v>
      </c>
      <c r="E299" s="19" t="s">
        <v>153</v>
      </c>
      <c r="F299" s="62">
        <v>329.8</v>
      </c>
      <c r="G299" s="63"/>
      <c r="H299" s="62">
        <v>311</v>
      </c>
    </row>
    <row r="300" spans="1:9" s="2" customFormat="1" ht="32.25" customHeight="1">
      <c r="A300" s="31">
        <v>287</v>
      </c>
      <c r="B300" s="16">
        <v>1003</v>
      </c>
      <c r="C300" s="18" t="s">
        <v>245</v>
      </c>
      <c r="D300" s="18" t="s">
        <v>40</v>
      </c>
      <c r="E300" s="61" t="s">
        <v>41</v>
      </c>
      <c r="F300" s="62">
        <v>19986.7</v>
      </c>
      <c r="G300" s="63"/>
      <c r="H300" s="62">
        <v>20734</v>
      </c>
    </row>
    <row r="301" spans="1:9" s="2" customFormat="1" ht="70.5" customHeight="1">
      <c r="A301" s="31">
        <v>288</v>
      </c>
      <c r="B301" s="12">
        <v>1003</v>
      </c>
      <c r="C301" s="14" t="s">
        <v>322</v>
      </c>
      <c r="D301" s="18"/>
      <c r="E301" s="37" t="s">
        <v>323</v>
      </c>
      <c r="F301" s="56">
        <f>SUM(F302)</f>
        <v>8.9</v>
      </c>
      <c r="G301" s="63"/>
      <c r="H301" s="56">
        <f>SUM(H302)</f>
        <v>9.1</v>
      </c>
    </row>
    <row r="302" spans="1:9" s="2" customFormat="1" ht="30.75" customHeight="1">
      <c r="A302" s="31">
        <v>289</v>
      </c>
      <c r="B302" s="16">
        <v>1003</v>
      </c>
      <c r="C302" s="18" t="s">
        <v>322</v>
      </c>
      <c r="D302" s="18" t="s">
        <v>40</v>
      </c>
      <c r="E302" s="19" t="s">
        <v>41</v>
      </c>
      <c r="F302" s="62">
        <v>8.9</v>
      </c>
      <c r="G302" s="63"/>
      <c r="H302" s="62">
        <v>9.1</v>
      </c>
    </row>
    <row r="303" spans="1:9" ht="44.25" customHeight="1">
      <c r="A303" s="31">
        <v>290</v>
      </c>
      <c r="B303" s="12">
        <v>1003</v>
      </c>
      <c r="C303" s="14" t="s">
        <v>136</v>
      </c>
      <c r="D303" s="18"/>
      <c r="E303" s="15" t="s">
        <v>336</v>
      </c>
      <c r="F303" s="56">
        <f>SUM(F304+F306)</f>
        <v>25.3</v>
      </c>
      <c r="G303" s="63"/>
      <c r="H303" s="56">
        <f>SUM(H304+H306)</f>
        <v>26.3</v>
      </c>
    </row>
    <row r="304" spans="1:9" ht="51" customHeight="1">
      <c r="A304" s="31">
        <v>291</v>
      </c>
      <c r="B304" s="12">
        <v>1003</v>
      </c>
      <c r="C304" s="13" t="s">
        <v>273</v>
      </c>
      <c r="D304" s="18"/>
      <c r="E304" s="43" t="s">
        <v>219</v>
      </c>
      <c r="F304" s="56">
        <f>SUM(F305)</f>
        <v>9.3000000000000007</v>
      </c>
      <c r="G304" s="63"/>
      <c r="H304" s="56">
        <f>SUM(H305)</f>
        <v>9.6999999999999993</v>
      </c>
    </row>
    <row r="305" spans="1:8" ht="21" customHeight="1">
      <c r="A305" s="31">
        <v>292</v>
      </c>
      <c r="B305" s="16">
        <v>1003</v>
      </c>
      <c r="C305" s="17" t="s">
        <v>273</v>
      </c>
      <c r="D305" s="17" t="s">
        <v>38</v>
      </c>
      <c r="E305" s="19" t="s">
        <v>39</v>
      </c>
      <c r="F305" s="62">
        <v>9.3000000000000007</v>
      </c>
      <c r="G305" s="63"/>
      <c r="H305" s="62">
        <v>9.6999999999999993</v>
      </c>
    </row>
    <row r="306" spans="1:8" ht="21" customHeight="1">
      <c r="A306" s="31">
        <v>293</v>
      </c>
      <c r="B306" s="16">
        <v>1003</v>
      </c>
      <c r="C306" s="17" t="s">
        <v>321</v>
      </c>
      <c r="D306" s="17"/>
      <c r="E306" s="15" t="s">
        <v>320</v>
      </c>
      <c r="F306" s="56">
        <f>SUM(F307)</f>
        <v>16</v>
      </c>
      <c r="G306" s="63"/>
      <c r="H306" s="56">
        <f>SUM(H307)</f>
        <v>16.600000000000001</v>
      </c>
    </row>
    <row r="307" spans="1:8" ht="26.25" customHeight="1">
      <c r="A307" s="31">
        <v>294</v>
      </c>
      <c r="B307" s="16">
        <v>1003</v>
      </c>
      <c r="C307" s="17" t="s">
        <v>321</v>
      </c>
      <c r="D307" s="17" t="s">
        <v>51</v>
      </c>
      <c r="E307" s="19" t="s">
        <v>153</v>
      </c>
      <c r="F307" s="62">
        <v>16</v>
      </c>
      <c r="G307" s="63"/>
      <c r="H307" s="62">
        <v>16.600000000000001</v>
      </c>
    </row>
    <row r="308" spans="1:8" ht="40.5" customHeight="1">
      <c r="A308" s="31">
        <v>295</v>
      </c>
      <c r="B308" s="12">
        <v>1003</v>
      </c>
      <c r="C308" s="13" t="s">
        <v>137</v>
      </c>
      <c r="D308" s="18"/>
      <c r="E308" s="15" t="s">
        <v>270</v>
      </c>
      <c r="F308" s="56">
        <f>SUM(F309)</f>
        <v>317.60000000000002</v>
      </c>
      <c r="G308" s="63"/>
      <c r="H308" s="56">
        <f>SUM(H309)</f>
        <v>314</v>
      </c>
    </row>
    <row r="309" spans="1:8" ht="45.75" customHeight="1">
      <c r="A309" s="45">
        <v>296</v>
      </c>
      <c r="B309" s="52">
        <v>1003</v>
      </c>
      <c r="C309" s="53" t="s">
        <v>280</v>
      </c>
      <c r="D309" s="54"/>
      <c r="E309" s="65" t="s">
        <v>279</v>
      </c>
      <c r="F309" s="56">
        <f>SUM(F310)</f>
        <v>317.60000000000002</v>
      </c>
      <c r="G309" s="57"/>
      <c r="H309" s="56">
        <v>314</v>
      </c>
    </row>
    <row r="310" spans="1:8" ht="30.75" customHeight="1">
      <c r="A310" s="31">
        <v>297</v>
      </c>
      <c r="B310" s="58">
        <v>1003</v>
      </c>
      <c r="C310" s="59" t="s">
        <v>280</v>
      </c>
      <c r="D310" s="60" t="s">
        <v>40</v>
      </c>
      <c r="E310" s="61" t="s">
        <v>41</v>
      </c>
      <c r="F310" s="62">
        <v>317.60000000000002</v>
      </c>
      <c r="G310" s="63"/>
      <c r="H310" s="62">
        <v>314</v>
      </c>
    </row>
    <row r="311" spans="1:8" ht="34.5" customHeight="1">
      <c r="A311" s="31">
        <v>298</v>
      </c>
      <c r="B311" s="12">
        <v>1003</v>
      </c>
      <c r="C311" s="13" t="s">
        <v>196</v>
      </c>
      <c r="D311" s="14"/>
      <c r="E311" s="43" t="s">
        <v>352</v>
      </c>
      <c r="F311" s="56">
        <f>SUM(F312)</f>
        <v>16</v>
      </c>
      <c r="G311" s="57"/>
      <c r="H311" s="56">
        <f>SUM(H312)</f>
        <v>15.2</v>
      </c>
    </row>
    <row r="312" spans="1:8" ht="41.25" customHeight="1">
      <c r="A312" s="31">
        <v>299</v>
      </c>
      <c r="B312" s="12">
        <v>1003</v>
      </c>
      <c r="C312" s="13" t="s">
        <v>226</v>
      </c>
      <c r="D312" s="14"/>
      <c r="E312" s="15" t="s">
        <v>227</v>
      </c>
      <c r="F312" s="56">
        <f>SUM(F313)</f>
        <v>16</v>
      </c>
      <c r="G312" s="57"/>
      <c r="H312" s="56">
        <f>SUM(H313)</f>
        <v>15.2</v>
      </c>
    </row>
    <row r="313" spans="1:8" ht="26.25" customHeight="1">
      <c r="A313" s="31">
        <v>300</v>
      </c>
      <c r="B313" s="16">
        <v>1003</v>
      </c>
      <c r="C313" s="17" t="s">
        <v>226</v>
      </c>
      <c r="D313" s="18" t="s">
        <v>51</v>
      </c>
      <c r="E313" s="19" t="s">
        <v>153</v>
      </c>
      <c r="F313" s="62">
        <v>16</v>
      </c>
      <c r="G313" s="63"/>
      <c r="H313" s="62">
        <v>15.2</v>
      </c>
    </row>
    <row r="314" spans="1:8" ht="14.25" customHeight="1">
      <c r="A314" s="31">
        <v>301</v>
      </c>
      <c r="B314" s="12">
        <v>1003</v>
      </c>
      <c r="C314" s="13" t="s">
        <v>91</v>
      </c>
      <c r="D314" s="14"/>
      <c r="E314" s="15" t="s">
        <v>48</v>
      </c>
      <c r="F314" s="56">
        <f>SUM(F315)</f>
        <v>15</v>
      </c>
      <c r="G314" s="63"/>
      <c r="H314" s="56">
        <f>SUM(H315)</f>
        <v>15</v>
      </c>
    </row>
    <row r="315" spans="1:8" ht="66" customHeight="1">
      <c r="A315" s="31">
        <v>302</v>
      </c>
      <c r="B315" s="12">
        <v>1003</v>
      </c>
      <c r="C315" s="13" t="s">
        <v>229</v>
      </c>
      <c r="D315" s="13"/>
      <c r="E315" s="37" t="s">
        <v>86</v>
      </c>
      <c r="F315" s="56">
        <f>SUM(F316)</f>
        <v>15</v>
      </c>
      <c r="G315" s="63"/>
      <c r="H315" s="56">
        <f>SUM(H316)</f>
        <v>15</v>
      </c>
    </row>
    <row r="316" spans="1:8" ht="43.5" customHeight="1">
      <c r="A316" s="31">
        <v>303</v>
      </c>
      <c r="B316" s="16">
        <v>1003</v>
      </c>
      <c r="C316" s="17" t="s">
        <v>229</v>
      </c>
      <c r="D316" s="17" t="s">
        <v>43</v>
      </c>
      <c r="E316" s="19" t="s">
        <v>155</v>
      </c>
      <c r="F316" s="62">
        <v>15</v>
      </c>
      <c r="G316" s="63"/>
      <c r="H316" s="62">
        <v>15</v>
      </c>
    </row>
    <row r="317" spans="1:8" ht="19.5" customHeight="1">
      <c r="A317" s="31">
        <v>304</v>
      </c>
      <c r="B317" s="16">
        <v>1004</v>
      </c>
      <c r="C317" s="17"/>
      <c r="D317" s="17"/>
      <c r="E317" s="15" t="s">
        <v>342</v>
      </c>
      <c r="F317" s="56">
        <f>SUM(F318)</f>
        <v>1220</v>
      </c>
      <c r="G317" s="57"/>
      <c r="H317" s="56">
        <v>0</v>
      </c>
    </row>
    <row r="318" spans="1:8" ht="41.25" customHeight="1">
      <c r="A318" s="31">
        <v>305</v>
      </c>
      <c r="B318" s="12">
        <v>1004</v>
      </c>
      <c r="C318" s="13" t="s">
        <v>191</v>
      </c>
      <c r="D318" s="14"/>
      <c r="E318" s="15" t="s">
        <v>284</v>
      </c>
      <c r="F318" s="56">
        <f>SUM(F319)</f>
        <v>1220</v>
      </c>
      <c r="G318" s="57"/>
      <c r="H318" s="56">
        <f>SUM(H319)</f>
        <v>0</v>
      </c>
    </row>
    <row r="319" spans="1:8" ht="67.5" customHeight="1">
      <c r="A319" s="31">
        <v>306</v>
      </c>
      <c r="B319" s="12">
        <v>1004</v>
      </c>
      <c r="C319" s="13" t="s">
        <v>248</v>
      </c>
      <c r="D319" s="14"/>
      <c r="E319" s="15" t="s">
        <v>249</v>
      </c>
      <c r="F319" s="56">
        <f>SUM(F320)</f>
        <v>1220</v>
      </c>
      <c r="G319" s="57"/>
      <c r="H319" s="56">
        <f>SUM(H320)</f>
        <v>0</v>
      </c>
    </row>
    <row r="320" spans="1:8" ht="32.25" customHeight="1">
      <c r="A320" s="31">
        <v>307</v>
      </c>
      <c r="B320" s="52">
        <v>1004</v>
      </c>
      <c r="C320" s="53" t="s">
        <v>365</v>
      </c>
      <c r="D320" s="54"/>
      <c r="E320" s="55" t="s">
        <v>250</v>
      </c>
      <c r="F320" s="56">
        <f>SUM(F321)</f>
        <v>1220</v>
      </c>
      <c r="G320" s="57"/>
      <c r="H320" s="56">
        <f>SUM(H321)</f>
        <v>0</v>
      </c>
    </row>
    <row r="321" spans="1:8" ht="37.5" customHeight="1">
      <c r="A321" s="31">
        <v>308</v>
      </c>
      <c r="B321" s="58">
        <v>1004</v>
      </c>
      <c r="C321" s="69" t="s">
        <v>365</v>
      </c>
      <c r="D321" s="60" t="s">
        <v>40</v>
      </c>
      <c r="E321" s="61" t="s">
        <v>41</v>
      </c>
      <c r="F321" s="62">
        <v>1220</v>
      </c>
      <c r="G321" s="63"/>
      <c r="H321" s="62">
        <v>0</v>
      </c>
    </row>
    <row r="322" spans="1:8" s="2" customFormat="1" ht="23.25" customHeight="1">
      <c r="A322" s="31">
        <v>309</v>
      </c>
      <c r="B322" s="12">
        <v>1006</v>
      </c>
      <c r="C322" s="17"/>
      <c r="D322" s="13"/>
      <c r="E322" s="15" t="s">
        <v>33</v>
      </c>
      <c r="F322" s="56">
        <f>SUM(F323)</f>
        <v>2423.2999999999997</v>
      </c>
      <c r="G322" s="57"/>
      <c r="H322" s="56">
        <f>SUM(H323)</f>
        <v>2304.4</v>
      </c>
    </row>
    <row r="323" spans="1:8" ht="42" customHeight="1">
      <c r="A323" s="31">
        <v>310</v>
      </c>
      <c r="B323" s="12">
        <v>1006</v>
      </c>
      <c r="C323" s="14" t="s">
        <v>134</v>
      </c>
      <c r="D323" s="14"/>
      <c r="E323" s="55" t="s">
        <v>335</v>
      </c>
      <c r="F323" s="56">
        <f>SUM(F324+F327)</f>
        <v>2423.2999999999997</v>
      </c>
      <c r="G323" s="57" t="e">
        <f>G327+G326+#REF!</f>
        <v>#REF!</v>
      </c>
      <c r="H323" s="56">
        <f>SUM(H324+H327)</f>
        <v>2304.4</v>
      </c>
    </row>
    <row r="324" spans="1:8" ht="121.5" customHeight="1">
      <c r="A324" s="31">
        <v>311</v>
      </c>
      <c r="B324" s="12">
        <v>1006</v>
      </c>
      <c r="C324" s="14" t="s">
        <v>244</v>
      </c>
      <c r="D324" s="14"/>
      <c r="E324" s="15" t="s">
        <v>80</v>
      </c>
      <c r="F324" s="56">
        <f>SUM(F325:F326)</f>
        <v>334.6</v>
      </c>
      <c r="G324" s="57"/>
      <c r="H324" s="56">
        <f>SUM(H325:H326)</f>
        <v>334.6</v>
      </c>
    </row>
    <row r="325" spans="1:8" ht="28.5" customHeight="1">
      <c r="A325" s="31">
        <v>312</v>
      </c>
      <c r="B325" s="16">
        <v>1006</v>
      </c>
      <c r="C325" s="18" t="s">
        <v>244</v>
      </c>
      <c r="D325" s="18" t="s">
        <v>42</v>
      </c>
      <c r="E325" s="19" t="s">
        <v>154</v>
      </c>
      <c r="F325" s="62">
        <v>304.60000000000002</v>
      </c>
      <c r="G325" s="57"/>
      <c r="H325" s="62">
        <v>304.60000000000002</v>
      </c>
    </row>
    <row r="326" spans="1:8" ht="32.25" customHeight="1">
      <c r="A326" s="31">
        <v>313</v>
      </c>
      <c r="B326" s="16">
        <v>1006</v>
      </c>
      <c r="C326" s="18" t="s">
        <v>244</v>
      </c>
      <c r="D326" s="18" t="s">
        <v>51</v>
      </c>
      <c r="E326" s="19" t="s">
        <v>153</v>
      </c>
      <c r="F326" s="62">
        <v>30</v>
      </c>
      <c r="G326" s="57" t="e">
        <f>G330+#REF!+#REF!+#REF!+#REF!+#REF!+#REF!</f>
        <v>#REF!</v>
      </c>
      <c r="H326" s="62">
        <v>30</v>
      </c>
    </row>
    <row r="327" spans="1:8" ht="131.25" customHeight="1">
      <c r="A327" s="31">
        <v>314</v>
      </c>
      <c r="B327" s="12">
        <v>1006</v>
      </c>
      <c r="C327" s="14" t="s">
        <v>245</v>
      </c>
      <c r="D327" s="14"/>
      <c r="E327" s="15" t="s">
        <v>81</v>
      </c>
      <c r="F327" s="56">
        <f>SUM(F328:F329)</f>
        <v>2088.6999999999998</v>
      </c>
      <c r="G327" s="57" t="e">
        <f>G328</f>
        <v>#REF!</v>
      </c>
      <c r="H327" s="56">
        <f>SUM(H328:H329)</f>
        <v>1969.8</v>
      </c>
    </row>
    <row r="328" spans="1:8" ht="27.75" customHeight="1">
      <c r="A328" s="31">
        <v>315</v>
      </c>
      <c r="B328" s="16">
        <v>1006</v>
      </c>
      <c r="C328" s="18" t="s">
        <v>245</v>
      </c>
      <c r="D328" s="18" t="s">
        <v>42</v>
      </c>
      <c r="E328" s="19" t="s">
        <v>154</v>
      </c>
      <c r="F328" s="62">
        <v>1140.3</v>
      </c>
      <c r="G328" s="57" t="e">
        <f>G329</f>
        <v>#REF!</v>
      </c>
      <c r="H328" s="62">
        <v>1140.3</v>
      </c>
    </row>
    <row r="329" spans="1:8" ht="26.25" customHeight="1">
      <c r="A329" s="31">
        <v>316</v>
      </c>
      <c r="B329" s="16">
        <v>1006</v>
      </c>
      <c r="C329" s="18" t="s">
        <v>245</v>
      </c>
      <c r="D329" s="18" t="s">
        <v>51</v>
      </c>
      <c r="E329" s="19" t="s">
        <v>153</v>
      </c>
      <c r="F329" s="62">
        <v>948.4</v>
      </c>
      <c r="G329" s="57" t="e">
        <f>#REF!</f>
        <v>#REF!</v>
      </c>
      <c r="H329" s="62">
        <v>829.5</v>
      </c>
    </row>
    <row r="330" spans="1:8" ht="21.75" customHeight="1">
      <c r="A330" s="31">
        <v>317</v>
      </c>
      <c r="B330" s="12">
        <v>1100</v>
      </c>
      <c r="C330" s="13"/>
      <c r="D330" s="13"/>
      <c r="E330" s="15" t="s">
        <v>29</v>
      </c>
      <c r="F330" s="56">
        <f>SUM(F331)</f>
        <v>9785</v>
      </c>
      <c r="G330" s="57" t="e">
        <f>#REF!+#REF!</f>
        <v>#REF!</v>
      </c>
      <c r="H330" s="56">
        <f>SUM(H331)</f>
        <v>9551.6</v>
      </c>
    </row>
    <row r="331" spans="1:8" ht="21.75" customHeight="1">
      <c r="A331" s="31">
        <v>318</v>
      </c>
      <c r="B331" s="12">
        <v>1102</v>
      </c>
      <c r="C331" s="13"/>
      <c r="D331" s="13"/>
      <c r="E331" s="15" t="s">
        <v>146</v>
      </c>
      <c r="F331" s="56">
        <f>SUM(F332)</f>
        <v>9785</v>
      </c>
      <c r="G331" s="57"/>
      <c r="H331" s="56">
        <f>SUM(H332)</f>
        <v>9551.6</v>
      </c>
    </row>
    <row r="332" spans="1:8" ht="40.5" customHeight="1">
      <c r="A332" s="31">
        <v>319</v>
      </c>
      <c r="B332" s="12">
        <v>1102</v>
      </c>
      <c r="C332" s="14" t="s">
        <v>110</v>
      </c>
      <c r="D332" s="14"/>
      <c r="E332" s="55" t="s">
        <v>276</v>
      </c>
      <c r="F332" s="56">
        <f>SUM(F333)</f>
        <v>9785</v>
      </c>
      <c r="G332" s="63">
        <v>14541</v>
      </c>
      <c r="H332" s="56">
        <f>SUM(H333)</f>
        <v>9551.6</v>
      </c>
    </row>
    <row r="333" spans="1:8" ht="30.75" customHeight="1">
      <c r="A333" s="31">
        <v>320</v>
      </c>
      <c r="B333" s="12">
        <v>1102</v>
      </c>
      <c r="C333" s="14" t="s">
        <v>143</v>
      </c>
      <c r="D333" s="14"/>
      <c r="E333" s="15" t="s">
        <v>82</v>
      </c>
      <c r="F333" s="56">
        <f>SUM(F334:F334)</f>
        <v>9785</v>
      </c>
      <c r="G333" s="63">
        <v>7823</v>
      </c>
      <c r="H333" s="56">
        <f>SUM(H334:H334)</f>
        <v>9551.6</v>
      </c>
    </row>
    <row r="334" spans="1:8" ht="15" customHeight="1">
      <c r="A334" s="31">
        <v>321</v>
      </c>
      <c r="B334" s="16">
        <v>1102</v>
      </c>
      <c r="C334" s="60" t="s">
        <v>143</v>
      </c>
      <c r="D334" s="60" t="s">
        <v>246</v>
      </c>
      <c r="E334" s="61" t="s">
        <v>341</v>
      </c>
      <c r="F334" s="62">
        <f>10005-220</f>
        <v>9785</v>
      </c>
      <c r="G334" s="63"/>
      <c r="H334" s="62">
        <f>10005-453.4</f>
        <v>9551.6</v>
      </c>
    </row>
    <row r="335" spans="1:8" s="1" customFormat="1" ht="19.5" customHeight="1">
      <c r="A335" s="31">
        <v>322</v>
      </c>
      <c r="B335" s="12">
        <v>1200</v>
      </c>
      <c r="C335" s="14"/>
      <c r="D335" s="14"/>
      <c r="E335" s="32" t="s">
        <v>46</v>
      </c>
      <c r="F335" s="56">
        <f>SUM(F336)</f>
        <v>387</v>
      </c>
      <c r="G335" s="63"/>
      <c r="H335" s="56">
        <f>SUM(H336)</f>
        <v>387</v>
      </c>
    </row>
    <row r="336" spans="1:8" s="1" customFormat="1" ht="18.75" customHeight="1">
      <c r="A336" s="31">
        <v>323</v>
      </c>
      <c r="B336" s="12">
        <v>1202</v>
      </c>
      <c r="C336" s="14"/>
      <c r="D336" s="14"/>
      <c r="E336" s="32" t="s">
        <v>147</v>
      </c>
      <c r="F336" s="56">
        <f>SUM(F337+F341)</f>
        <v>387</v>
      </c>
      <c r="G336" s="63"/>
      <c r="H336" s="56">
        <f>SUM(H337+H341)</f>
        <v>387</v>
      </c>
    </row>
    <row r="337" spans="1:11" s="1" customFormat="1" ht="39.75" customHeight="1">
      <c r="A337" s="31">
        <v>324</v>
      </c>
      <c r="B337" s="12">
        <v>1202</v>
      </c>
      <c r="C337" s="14" t="s">
        <v>96</v>
      </c>
      <c r="D337" s="14"/>
      <c r="E337" s="15" t="s">
        <v>275</v>
      </c>
      <c r="F337" s="56">
        <f>SUM(F338)</f>
        <v>300</v>
      </c>
      <c r="G337" s="63"/>
      <c r="H337" s="56">
        <f>SUM(H338)</f>
        <v>300</v>
      </c>
    </row>
    <row r="338" spans="1:11" s="2" customFormat="1" ht="27" customHeight="1">
      <c r="A338" s="31">
        <v>325</v>
      </c>
      <c r="B338" s="12">
        <v>1202</v>
      </c>
      <c r="C338" s="14" t="s">
        <v>138</v>
      </c>
      <c r="D338" s="14"/>
      <c r="E338" s="15" t="s">
        <v>83</v>
      </c>
      <c r="F338" s="71">
        <f>SUM(F339)</f>
        <v>300</v>
      </c>
      <c r="G338" s="74"/>
      <c r="H338" s="71">
        <f>SUM(H339)</f>
        <v>300</v>
      </c>
    </row>
    <row r="339" spans="1:11" ht="15" customHeight="1">
      <c r="A339" s="31">
        <v>326</v>
      </c>
      <c r="B339" s="16">
        <v>1202</v>
      </c>
      <c r="C339" s="60" t="s">
        <v>138</v>
      </c>
      <c r="D339" s="18" t="s">
        <v>43</v>
      </c>
      <c r="E339" s="73" t="s">
        <v>230</v>
      </c>
      <c r="F339" s="72">
        <f>387-87</f>
        <v>300</v>
      </c>
      <c r="G339" s="75"/>
      <c r="H339" s="72">
        <f>387-87</f>
        <v>300</v>
      </c>
    </row>
    <row r="340" spans="1:11" ht="21" customHeight="1">
      <c r="A340" s="31">
        <v>327</v>
      </c>
      <c r="B340" s="16">
        <v>1202</v>
      </c>
      <c r="C340" s="54" t="s">
        <v>91</v>
      </c>
      <c r="D340" s="18"/>
      <c r="E340" s="31" t="s">
        <v>48</v>
      </c>
      <c r="F340" s="62"/>
      <c r="G340" s="63"/>
      <c r="H340" s="62"/>
    </row>
    <row r="341" spans="1:11" ht="30" customHeight="1">
      <c r="A341" s="31">
        <v>328</v>
      </c>
      <c r="B341" s="76">
        <v>1202</v>
      </c>
      <c r="C341" s="77" t="s">
        <v>366</v>
      </c>
      <c r="D341" s="78"/>
      <c r="E341" s="15" t="s">
        <v>83</v>
      </c>
      <c r="F341" s="71">
        <v>87</v>
      </c>
      <c r="G341" s="74"/>
      <c r="H341" s="71">
        <v>87</v>
      </c>
    </row>
    <row r="342" spans="1:11" ht="39.75" customHeight="1">
      <c r="A342" s="31">
        <v>329</v>
      </c>
      <c r="B342" s="79">
        <v>1202</v>
      </c>
      <c r="C342" s="78" t="s">
        <v>366</v>
      </c>
      <c r="D342" s="78" t="s">
        <v>43</v>
      </c>
      <c r="E342" s="19" t="s">
        <v>155</v>
      </c>
      <c r="F342" s="72">
        <v>87</v>
      </c>
      <c r="G342" s="75"/>
      <c r="H342" s="72">
        <v>87</v>
      </c>
    </row>
    <row r="343" spans="1:11" ht="16.5" customHeight="1">
      <c r="A343" s="31">
        <v>330</v>
      </c>
      <c r="B343" s="16"/>
      <c r="C343" s="18"/>
      <c r="D343" s="18"/>
      <c r="E343" s="32" t="s">
        <v>27</v>
      </c>
      <c r="F343" s="70">
        <f>SUM(F9+F62+F68+F84++F137+F168+F173+F265+F285+F330+F335)</f>
        <v>386593.73</v>
      </c>
      <c r="G343" s="57" t="e">
        <f>G9+G62+G68+#REF!+#REF!+G170+#REF!+G286+G323+#REF!+#REF!</f>
        <v>#REF!</v>
      </c>
      <c r="H343" s="70">
        <f>SUM(H9+H62+H68+H84++H137+H168+H173+H265+H285+H330+H335)</f>
        <v>372660.99999999994</v>
      </c>
    </row>
    <row r="344" spans="1:11" ht="12.75" customHeight="1">
      <c r="A344" s="46"/>
      <c r="B344" s="47"/>
      <c r="C344" s="48"/>
      <c r="D344" s="49"/>
      <c r="E344" s="50"/>
      <c r="J344" s="82"/>
      <c r="K344" s="83"/>
    </row>
    <row r="345" spans="1:11" ht="12.75" customHeight="1">
      <c r="A345" s="92" t="s">
        <v>304</v>
      </c>
      <c r="B345" s="92"/>
      <c r="C345" s="92"/>
      <c r="D345" s="92"/>
      <c r="E345" s="92"/>
      <c r="F345" s="92"/>
      <c r="G345" s="86"/>
      <c r="H345" s="86"/>
      <c r="J345" s="64"/>
    </row>
    <row r="346" spans="1:11">
      <c r="A346" s="84"/>
      <c r="B346" s="83"/>
      <c r="C346" s="83"/>
      <c r="D346" s="83"/>
      <c r="E346" s="83"/>
      <c r="F346" s="83"/>
      <c r="G346" s="9"/>
    </row>
    <row r="348" spans="1:11">
      <c r="G348" s="5"/>
      <c r="H348" s="5"/>
    </row>
  </sheetData>
  <autoFilter ref="A8:H345"/>
  <mergeCells count="8">
    <mergeCell ref="J344:K344"/>
    <mergeCell ref="A346:F346"/>
    <mergeCell ref="A6:H6"/>
    <mergeCell ref="E1:H1"/>
    <mergeCell ref="E2:H2"/>
    <mergeCell ref="E3:H3"/>
    <mergeCell ref="B4:H4"/>
    <mergeCell ref="A345:H345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2022-07-25T08:34:53Z</cp:lastPrinted>
  <dcterms:created xsi:type="dcterms:W3CDTF">1996-10-08T23:32:33Z</dcterms:created>
  <dcterms:modified xsi:type="dcterms:W3CDTF">2022-09-05T10:41:36Z</dcterms:modified>
</cp:coreProperties>
</file>