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>
    <definedName name="_xlnm.Print_Area" localSheetId="0">'Лист1'!$A$1:$T$93</definedName>
  </definedNames>
  <calcPr fullCalcOnLoad="1"/>
</workbook>
</file>

<file path=xl/sharedStrings.xml><?xml version="1.0" encoding="utf-8"?>
<sst xmlns="http://schemas.openxmlformats.org/spreadsheetml/2006/main" count="658" uniqueCount="173">
  <si>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</si>
  <si>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</si>
  <si>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</si>
  <si>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</si>
  <si>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</si>
  <si>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</si>
  <si>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</si>
  <si>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Утвержденные бюджетные назначения с учетом уточнения,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</si>
  <si>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</si>
  <si>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</si>
  <si>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</si>
  <si>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</si>
  <si>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</si>
  <si>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</si>
  <si>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</si>
  <si>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</si>
  <si>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</si>
  <si>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</si>
  <si>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</si>
  <si>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</si>
  <si>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</si>
  <si>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</si>
  <si>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</si>
  <si>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</si>
  <si>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</si>
  <si>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</si>
  <si>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</si>
  <si>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</si>
  <si>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</si>
  <si>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</si>
  <si>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</si>
  <si>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</si>
  <si>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</si>
  <si>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</si>
  <si>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</si>
  <si>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</si>
  <si>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</si>
  <si>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</si>
  <si>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</si>
  <si>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</si>
  <si>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</si>
  <si>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</si>
  <si>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</si>
  <si>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</si>
  <si>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</si>
  <si>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</si>
  <si>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</si>
  <si>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</si>
  <si>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</si>
  <si>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</si>
  <si>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</si>
  <si>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</si>
  <si>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</si>
  <si>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0004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</si>
  <si>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</si>
  <si>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</si>
  <si>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</si>
  <si>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</si>
  <si>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</si>
  <si>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</si>
  <si>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</si>
  <si>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</si>
  <si>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</si>
  <si>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</si>
  <si>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</si>
  <si>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</si>
  <si>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</si>
  <si>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</si>
  <si>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</si>
  <si>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</si>
  <si>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</si>
  <si>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</si>
  <si>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</si>
  <si>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</si>
  <si>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</si>
  <si>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16</t>
  </si>
  <si>
    <t>140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</si>
  <si>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</si>
  <si>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</si>
  <si>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</si>
  <si>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</si>
  <si>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</si>
  <si>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>15002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</si>
  <si>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</si>
  <si>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</si>
  <si>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</si>
  <si>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</si>
  <si>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</si>
  <si>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</si>
  <si>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</si>
  <si>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30000</t>
  </si>
  <si>
    <t>Субвенции бюджетам бюджетной системы Российской Федерации</t>
  </si>
  <si>
    <t>35250</t>
  </si>
  <si>
    <t>35462</t>
  </si>
  <si>
    <t>35118</t>
  </si>
  <si>
    <t>30022</t>
  </si>
  <si>
    <t>35120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</si>
  <si>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</si>
  <si>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</si>
  <si>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</si>
  <si>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</si>
  <si>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</si>
  <si>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</si>
  <si>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</si>
  <si>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</si>
  <si>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</si>
  <si>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</si>
  <si>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</si>
  <si>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</si>
  <si>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</si>
  <si>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</si>
  <si>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</si>
  <si>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</si>
  <si>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</si>
  <si>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>Прочие межбюджетные трансферты, передаваемые бюджетам городских округов</t>
  </si>
  <si>
    <t>09044</t>
  </si>
  <si>
    <t>45303</t>
  </si>
  <si>
    <t>01063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</si>
  <si>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</si>
  <si>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</si>
  <si>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</si>
  <si>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</si>
  <si>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40000</t>
  </si>
  <si>
    <t>Иные межбюджетные трансферты</t>
  </si>
  <si>
    <t>0011</t>
  </si>
  <si>
    <t>01073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</si>
  <si>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</si>
  <si>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</si>
  <si>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</si>
  <si>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(прочие доходы от использования имущества)</t>
  </si>
  <si>
    <t>17</t>
  </si>
  <si>
    <t>180</t>
  </si>
  <si>
    <t>Невыясненные поступления, зачисляемые в бюджеты городских округов</t>
  </si>
  <si>
    <t xml:space="preserve">НЕВЫЯСНЕННЫЕ ПОСТУПЛЕНИЯ </t>
  </si>
  <si>
    <t>Утверждено Решением Думы от 27.12.2021 № 117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</si>
  <si>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</si>
  <si>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</si>
  <si>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</si>
  <si>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</si>
  <si>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</si>
  <si>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</si>
  <si>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20077</t>
  </si>
  <si>
    <t>На строительство, реконструкцию, капитальный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</si>
  <si>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 xml:space="preserve">На реализацию проектов капитального строительства муниципального значения по развитию газификации </t>
  </si>
  <si>
    <t>Прочие доходы от компенсации затрат бюджетов городских округов (в части возврата дебиторской задолженности прошлых лет)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</si>
  <si>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</si>
  <si>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На обеспечение фондов оплаты труда работников органов местного самоуправления и работников мунциипальных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</t>
  </si>
  <si>
    <t>01053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</si>
  <si>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</si>
  <si>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</si>
  <si>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</si>
  <si>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</si>
  <si>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16549</t>
  </si>
  <si>
    <t>Дотации (гранты) бюджетам городских округов за достижение показателей деятельности органов местного самоуправления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</si>
  <si>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</si>
  <si>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</si>
  <si>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</si>
  <si>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</si>
  <si>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02994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</si>
  <si>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</si>
  <si>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</si>
  <si>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</si>
  <si>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</si>
  <si>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</si>
  <si>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</si>
  <si>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ИНФОРМАЦИЯ О ПОСТУПЛЕНИИ  ДОХОДОВ БЮДЖЕТА МАХНЁВСКОГО МУНИЦИПАЛЬНОГО ОБРАЗОВАНИЯ НА 01.01.2023 ГОДА</t>
  </si>
  <si>
    <t>Исполнение на 01.01.2023 года, в тыс. руб.</t>
  </si>
  <si>
    <t>01083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</si>
  <si>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</si>
  <si>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45179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</si>
  <si>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</si>
  <si>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Глава МО                                                               А.С.Корелин</t>
  </si>
  <si>
    <t xml:space="preserve">Приложение №1 к  решению Думы  Махнёвского муниципального образования                       от  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</si>
</sst>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[$-FC19]d\ mmmm\ yyyy\ &quot;г.&quot;"/>
    <numFmt numFmtId="17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Times New Roman"/>
      <family val="1"/>
    </font>
    <font>
      <sz val="10"/>
      <color rgb="FF000000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b/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2">
      <alignment horizontal="center" vertical="top" shrinkToFit="1"/>
      <protection/>
    </xf>
    <xf numFmtId="49" fontId="31" fillId="0" borderId="3">
      <alignment horizontal="center" vertical="top" shrinkToFit="1"/>
      <protection/>
    </xf>
    <xf numFmtId="49" fontId="31" fillId="0" borderId="4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5" applyNumberFormat="0" applyAlignment="0" applyProtection="0"/>
    <xf numFmtId="0" fontId="33" fillId="27" borderId="6" applyNumberFormat="0" applyAlignment="0" applyProtection="0"/>
    <xf numFmtId="0" fontId="34" fillId="27" borderId="5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8" borderId="11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2" fontId="49" fillId="33" borderId="17" xfId="0" applyNumberFormat="1" applyFont="1" applyFill="1" applyBorder="1" applyAlignment="1">
      <alignment horizontal="right"/>
    </xf>
    <xf numFmtId="49" fontId="3" fillId="33" borderId="2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9" fontId="2" fillId="33" borderId="24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3" fillId="33" borderId="30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left" vertical="center" wrapText="1"/>
    </xf>
    <xf numFmtId="172" fontId="2" fillId="33" borderId="37" xfId="0" applyNumberFormat="1" applyFont="1" applyFill="1" applyBorder="1" applyAlignment="1">
      <alignment/>
    </xf>
    <xf numFmtId="172" fontId="2" fillId="33" borderId="38" xfId="0" applyNumberFormat="1" applyFont="1" applyFill="1" applyBorder="1" applyAlignment="1">
      <alignment/>
    </xf>
    <xf numFmtId="172" fontId="49" fillId="33" borderId="17" xfId="0" applyNumberFormat="1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vertical="center" wrapText="1"/>
    </xf>
    <xf numFmtId="172" fontId="2" fillId="33" borderId="39" xfId="0" applyNumberFormat="1" applyFont="1" applyFill="1" applyBorder="1" applyAlignment="1">
      <alignment/>
    </xf>
    <xf numFmtId="172" fontId="2" fillId="33" borderId="40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vertical="center" wrapText="1"/>
    </xf>
    <xf numFmtId="172" fontId="3" fillId="33" borderId="33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3" fillId="33" borderId="32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 horizontal="right"/>
    </xf>
    <xf numFmtId="172" fontId="2" fillId="33" borderId="41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172" fontId="2" fillId="33" borderId="43" xfId="0" applyNumberFormat="1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vertical="center" wrapText="1"/>
    </xf>
    <xf numFmtId="172" fontId="3" fillId="33" borderId="39" xfId="0" applyNumberFormat="1" applyFont="1" applyFill="1" applyBorder="1" applyAlignment="1">
      <alignment/>
    </xf>
    <xf numFmtId="172" fontId="3" fillId="33" borderId="40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33" borderId="33" xfId="0" applyNumberFormat="1" applyFont="1" applyFill="1" applyBorder="1" applyAlignment="1">
      <alignment horizontal="right"/>
    </xf>
    <xf numFmtId="172" fontId="2" fillId="33" borderId="32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vertical="center" wrapText="1"/>
    </xf>
    <xf numFmtId="172" fontId="3" fillId="33" borderId="33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172" fontId="2" fillId="33" borderId="33" xfId="0" applyNumberFormat="1" applyFont="1" applyFill="1" applyBorder="1" applyAlignment="1">
      <alignment/>
    </xf>
    <xf numFmtId="172" fontId="2" fillId="33" borderId="32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0" fontId="3" fillId="33" borderId="24" xfId="0" applyNumberFormat="1" applyFont="1" applyFill="1" applyBorder="1" applyAlignment="1">
      <alignment vertical="center" wrapText="1"/>
    </xf>
    <xf numFmtId="49" fontId="3" fillId="0" borderId="31" xfId="0" applyNumberFormat="1" applyFont="1" applyBorder="1" applyAlignment="1">
      <alignment/>
    </xf>
    <xf numFmtId="172" fontId="3" fillId="33" borderId="39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24" xfId="0" applyFont="1" applyFill="1" applyBorder="1" applyAlignment="1">
      <alignment vertical="center" wrapText="1"/>
    </xf>
    <xf numFmtId="172" fontId="3" fillId="33" borderId="17" xfId="0" applyNumberFormat="1" applyFont="1" applyFill="1" applyBorder="1" applyAlignment="1">
      <alignment horizontal="right"/>
    </xf>
    <xf numFmtId="172" fontId="3" fillId="33" borderId="41" xfId="0" applyNumberFormat="1" applyFont="1" applyFill="1" applyBorder="1" applyAlignment="1">
      <alignment horizontal="right"/>
    </xf>
    <xf numFmtId="172" fontId="3" fillId="33" borderId="41" xfId="0" applyNumberFormat="1" applyFont="1" applyFill="1" applyBorder="1" applyAlignment="1">
      <alignment/>
    </xf>
    <xf numFmtId="172" fontId="3" fillId="33" borderId="4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 horizontal="left" vertical="center" wrapText="1"/>
    </xf>
    <xf numFmtId="172" fontId="2" fillId="33" borderId="41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172" fontId="2" fillId="33" borderId="43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172" fontId="6" fillId="33" borderId="39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/>
    </xf>
    <xf numFmtId="172" fontId="3" fillId="33" borderId="32" xfId="0" applyNumberFormat="1" applyFont="1" applyFill="1" applyBorder="1" applyAlignment="1">
      <alignment horizontal="right"/>
    </xf>
    <xf numFmtId="172" fontId="6" fillId="33" borderId="33" xfId="0" applyNumberFormat="1" applyFont="1" applyFill="1" applyBorder="1" applyAlignment="1">
      <alignment/>
    </xf>
    <xf numFmtId="172" fontId="3" fillId="33" borderId="44" xfId="0" applyNumberFormat="1" applyFont="1" applyFill="1" applyBorder="1" applyAlignment="1">
      <alignment/>
    </xf>
    <xf numFmtId="172" fontId="3" fillId="33" borderId="45" xfId="0" applyNumberFormat="1" applyFont="1" applyFill="1" applyBorder="1" applyAlignment="1">
      <alignment/>
    </xf>
    <xf numFmtId="172" fontId="2" fillId="33" borderId="44" xfId="0" applyNumberFormat="1" applyFont="1" applyFill="1" applyBorder="1" applyAlignment="1">
      <alignment/>
    </xf>
    <xf numFmtId="172" fontId="2" fillId="33" borderId="45" xfId="0" applyNumberFormat="1" applyFont="1" applyFill="1" applyBorder="1" applyAlignment="1">
      <alignment/>
    </xf>
    <xf numFmtId="49" fontId="3" fillId="0" borderId="4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vertical="center" wrapText="1"/>
    </xf>
    <xf numFmtId="49" fontId="51" fillId="0" borderId="1" xfId="33" applyNumberFormat="1" applyFont="1" applyProtection="1">
      <alignment horizontal="left" vertical="top" wrapText="1"/>
      <protection/>
    </xf>
    <xf numFmtId="49" fontId="3" fillId="0" borderId="47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wrapText="1"/>
    </xf>
    <xf numFmtId="172" fontId="2" fillId="33" borderId="25" xfId="0" applyNumberFormat="1" applyFont="1" applyFill="1" applyBorder="1" applyAlignment="1">
      <alignment horizontal="right"/>
    </xf>
    <xf numFmtId="172" fontId="3" fillId="33" borderId="29" xfId="0" applyNumberFormat="1" applyFont="1" applyFill="1" applyBorder="1" applyAlignment="1">
      <alignment horizontal="right"/>
    </xf>
    <xf numFmtId="172" fontId="52" fillId="33" borderId="17" xfId="0" applyNumberFormat="1" applyFont="1" applyFill="1" applyBorder="1" applyAlignment="1">
      <alignment/>
    </xf>
    <xf numFmtId="172" fontId="52" fillId="33" borderId="17" xfId="0" applyNumberFormat="1" applyFont="1" applyFill="1" applyBorder="1" applyAlignment="1">
      <alignment horizontal="right"/>
    </xf>
    <xf numFmtId="0" fontId="3" fillId="33" borderId="27" xfId="0" applyFont="1" applyFill="1" applyBorder="1" applyAlignment="1">
      <alignment vertical="center" wrapText="1"/>
    </xf>
    <xf numFmtId="0" fontId="5" fillId="0" borderId="17" xfId="0" applyNumberFormat="1" applyFont="1" applyBorder="1" applyAlignment="1">
      <alignment wrapText="1"/>
    </xf>
    <xf numFmtId="0" fontId="2" fillId="0" borderId="32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wrapText="1"/>
    </xf>
    <xf numFmtId="172" fontId="6" fillId="34" borderId="46" xfId="0" applyNumberFormat="1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172" fontId="6" fillId="33" borderId="46" xfId="0" applyNumberFormat="1" applyFont="1" applyFill="1" applyBorder="1" applyAlignment="1">
      <alignment/>
    </xf>
    <xf numFmtId="172" fontId="3" fillId="33" borderId="46" xfId="0" applyNumberFormat="1" applyFont="1" applyFill="1" applyBorder="1" applyAlignment="1">
      <alignment/>
    </xf>
    <xf numFmtId="172" fontId="53" fillId="33" borderId="17" xfId="0" applyNumberFormat="1" applyFont="1" applyFill="1" applyBorder="1" applyAlignment="1">
      <alignment horizontal="right"/>
    </xf>
    <xf numFmtId="172" fontId="2" fillId="33" borderId="29" xfId="0" applyNumberFormat="1" applyFont="1" applyFill="1" applyBorder="1" applyAlignment="1">
      <alignment horizontal="right"/>
    </xf>
    <xf numFmtId="0" fontId="4" fillId="0" borderId="31" xfId="0" applyNumberFormat="1" applyFont="1" applyBorder="1" applyAlignment="1">
      <alignment wrapText="1"/>
    </xf>
    <xf numFmtId="173" fontId="52" fillId="33" borderId="17" xfId="0" applyNumberFormat="1" applyFont="1" applyFill="1" applyBorder="1" applyAlignment="1">
      <alignment horizontal="right"/>
    </xf>
    <xf numFmtId="173" fontId="49" fillId="33" borderId="17" xfId="0" applyNumberFormat="1" applyFont="1" applyFill="1" applyBorder="1" applyAlignment="1">
      <alignment horizontal="right"/>
    </xf>
    <xf numFmtId="49" fontId="2" fillId="33" borderId="26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49" fontId="3" fillId="33" borderId="26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54" fillId="0" borderId="1" xfId="33" applyNumberFormat="1" applyFont="1" applyAlignment="1" applyProtection="1">
      <alignment horizontal="left" vertical="center" wrapText="1"/>
      <protection/>
    </xf>
    <xf numFmtId="49" fontId="3" fillId="33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 wrapText="1"/>
    </xf>
    <xf numFmtId="49" fontId="3" fillId="33" borderId="26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172" fontId="2" fillId="33" borderId="46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vertical="center" wrapText="1"/>
    </xf>
    <xf numFmtId="172" fontId="49" fillId="33" borderId="29" xfId="0" applyNumberFormat="1" applyFont="1" applyFill="1" applyBorder="1" applyAlignment="1">
      <alignment horizontal="right"/>
    </xf>
    <xf numFmtId="172" fontId="52" fillId="33" borderId="2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3" fillId="33" borderId="24" xfId="0" applyNumberFormat="1" applyFont="1" applyFill="1" applyBorder="1" applyAlignment="1">
      <alignment vertical="center" wrapText="1"/>
    </xf>
    <xf numFmtId="0" fontId="3" fillId="33" borderId="24" xfId="0" applyFont="1" applyFill="1" applyBorder="1" applyAlignment="1">
      <alignment wrapText="1"/>
    </xf>
    <xf numFmtId="0" fontId="4" fillId="33" borderId="17" xfId="0" applyNumberFormat="1" applyFont="1" applyFill="1" applyBorder="1" applyAlignment="1">
      <alignment vertical="center" wrapText="1"/>
    </xf>
    <xf numFmtId="0" fontId="4" fillId="33" borderId="31" xfId="0" applyNumberFormat="1" applyFont="1" applyFill="1" applyBorder="1" applyAlignment="1">
      <alignment wrapText="1"/>
    </xf>
    <xf numFmtId="49" fontId="3" fillId="33" borderId="26" xfId="0" applyNumberFormat="1" applyFont="1" applyFill="1" applyBorder="1" applyAlignment="1">
      <alignment horizontal="center"/>
    </xf>
    <xf numFmtId="173" fontId="52" fillId="33" borderId="17" xfId="0" applyNumberFormat="1" applyFont="1" applyFill="1" applyBorder="1" applyAlignment="1">
      <alignment/>
    </xf>
    <xf numFmtId="49" fontId="3" fillId="33" borderId="29" xfId="0" applyNumberFormat="1" applyFont="1" applyFill="1" applyBorder="1" applyAlignment="1">
      <alignment horizontal="center"/>
    </xf>
    <xf numFmtId="49" fontId="3" fillId="33" borderId="4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7" fillId="33" borderId="17" xfId="0" applyNumberFormat="1" applyFont="1" applyFill="1" applyBorder="1" applyAlignment="1">
      <alignment wrapText="1"/>
    </xf>
    <xf numFmtId="0" fontId="2" fillId="33" borderId="20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49" fontId="2" fillId="33" borderId="49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 shrinkToFit="1"/>
    </xf>
    <xf numFmtId="49" fontId="2" fillId="33" borderId="26" xfId="0" applyNumberFormat="1" applyFont="1" applyFill="1" applyBorder="1" applyAlignment="1">
      <alignment horizontal="center" shrinkToFi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zoomScale="80" zoomScaleNormal="80" zoomScaleSheetLayoutView="86" workbookViewId="0" topLeftCell="A2">
      <selection activeCell="P2" sqref="P2:S4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66.851562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0" customWidth="1"/>
    <col min="17" max="17" width="13.00390625" style="0" customWidth="1"/>
    <col min="18" max="18" width="12.421875" style="0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6" width="9.140625" style="0" hidden="1" customWidth="1"/>
    <col min="28" max="28" width="9.140625" style="0" customWidth="1"/>
  </cols>
  <sheetData>
    <row r="1" spans="1:26" ht="15" hidden="1">
      <c r="A1" s="71"/>
      <c r="B1" s="71"/>
      <c r="C1" s="71"/>
      <c r="D1" s="71"/>
      <c r="E1" s="71"/>
      <c r="F1" s="71"/>
      <c r="G1" s="71"/>
      <c r="H1" s="71"/>
      <c r="I1" s="88"/>
      <c r="J1" s="200"/>
      <c r="K1" s="201"/>
      <c r="L1" s="201"/>
      <c r="M1" s="201"/>
      <c r="N1" s="201"/>
      <c r="O1" s="201"/>
      <c r="P1" s="201"/>
      <c r="Q1" s="146"/>
      <c r="R1" s="146"/>
      <c r="S1" s="146"/>
      <c r="T1" s="71"/>
      <c r="U1" s="71"/>
      <c r="V1" s="71"/>
      <c r="W1" s="71"/>
      <c r="X1" s="71"/>
      <c r="Y1" s="71"/>
      <c r="Z1" s="71"/>
    </row>
    <row r="2" spans="1:26" ht="15">
      <c r="A2" s="71"/>
      <c r="B2" s="71"/>
      <c r="C2" s="71"/>
      <c r="D2" s="71"/>
      <c r="E2" s="71"/>
      <c r="F2" s="71"/>
      <c r="G2" s="71"/>
      <c r="H2" s="71"/>
      <c r="I2" s="88"/>
      <c r="J2" s="145"/>
      <c r="K2" s="147"/>
      <c r="L2" s="147"/>
      <c r="M2" s="147"/>
      <c r="N2" s="147"/>
      <c r="O2" s="147"/>
      <c r="P2" s="195" t="s">
        <v>172</v>
      </c>
      <c r="Q2" s="196"/>
      <c r="R2" s="196"/>
      <c r="S2" s="196"/>
      <c r="T2" s="71"/>
      <c r="U2" s="71"/>
      <c r="V2" s="71"/>
      <c r="W2" s="71"/>
      <c r="X2" s="71"/>
      <c r="Y2" s="71"/>
      <c r="Z2" s="71"/>
    </row>
    <row r="3" spans="1:26" ht="15">
      <c r="A3" s="71"/>
      <c r="B3" s="71"/>
      <c r="C3" s="71"/>
      <c r="D3" s="71"/>
      <c r="E3" s="71"/>
      <c r="F3" s="71"/>
      <c r="G3" s="71"/>
      <c r="H3" s="71"/>
      <c r="I3" s="88"/>
      <c r="J3" s="145"/>
      <c r="K3" s="147"/>
      <c r="L3" s="147"/>
      <c r="M3" s="147"/>
      <c r="N3" s="147"/>
      <c r="O3" s="147"/>
      <c r="P3" s="196"/>
      <c r="Q3" s="196"/>
      <c r="R3" s="196"/>
      <c r="S3" s="196"/>
      <c r="T3" s="71"/>
      <c r="U3" s="71"/>
      <c r="V3" s="71"/>
      <c r="W3" s="71"/>
      <c r="X3" s="71"/>
      <c r="Y3" s="71"/>
      <c r="Z3" s="71"/>
    </row>
    <row r="4" spans="1:26" ht="14.25" customHeight="1">
      <c r="A4" s="71"/>
      <c r="B4" s="71"/>
      <c r="C4" s="71"/>
      <c r="D4" s="71"/>
      <c r="E4" s="71"/>
      <c r="F4" s="71"/>
      <c r="G4" s="71"/>
      <c r="H4" s="71"/>
      <c r="I4" s="88"/>
      <c r="J4" s="146"/>
      <c r="K4" s="146"/>
      <c r="L4" s="146"/>
      <c r="M4" s="146"/>
      <c r="N4" s="146"/>
      <c r="O4" s="146"/>
      <c r="P4" s="196"/>
      <c r="Q4" s="196"/>
      <c r="R4" s="196"/>
      <c r="S4" s="196"/>
      <c r="T4" s="71"/>
      <c r="U4" s="71"/>
      <c r="V4" s="71"/>
      <c r="W4" s="71"/>
      <c r="X4" s="71"/>
      <c r="Y4" s="71"/>
      <c r="Z4" s="71"/>
    </row>
    <row r="5" spans="1:26" ht="15">
      <c r="A5" s="71"/>
      <c r="B5" s="71"/>
      <c r="C5" s="71"/>
      <c r="D5" s="71"/>
      <c r="E5" s="71"/>
      <c r="F5" s="71"/>
      <c r="G5" s="71"/>
      <c r="H5" s="71"/>
      <c r="I5" s="88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71"/>
      <c r="U5" s="71"/>
      <c r="V5" s="71"/>
      <c r="W5" s="71"/>
      <c r="X5" s="71"/>
      <c r="Y5" s="71"/>
      <c r="Z5" s="71"/>
    </row>
    <row r="6" spans="1:26" ht="15">
      <c r="A6" s="197" t="s">
        <v>165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5.7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124.5" customHeight="1" thickBot="1">
      <c r="A8" s="48" t="s">
        <v>0</v>
      </c>
      <c r="B8" s="206" t="s">
        <v>1</v>
      </c>
      <c r="C8" s="207"/>
      <c r="D8" s="207"/>
      <c r="E8" s="207"/>
      <c r="F8" s="207"/>
      <c r="G8" s="207"/>
      <c r="H8" s="207"/>
      <c r="I8" s="208"/>
      <c r="J8" s="49" t="s">
        <v>2</v>
      </c>
      <c r="K8" s="50" t="s">
        <v>3</v>
      </c>
      <c r="L8" s="51" t="s">
        <v>4</v>
      </c>
      <c r="M8" s="52" t="s">
        <v>5</v>
      </c>
      <c r="N8" s="52" t="s">
        <v>5</v>
      </c>
      <c r="O8" s="53" t="s">
        <v>6</v>
      </c>
      <c r="P8" s="54" t="s">
        <v>134</v>
      </c>
      <c r="Q8" s="164" t="s">
        <v>7</v>
      </c>
      <c r="R8" s="54" t="s">
        <v>166</v>
      </c>
      <c r="S8" s="54" t="s">
        <v>8</v>
      </c>
      <c r="T8" s="148"/>
      <c r="U8" s="148"/>
      <c r="V8" s="148"/>
      <c r="W8" s="148"/>
      <c r="X8" s="148"/>
      <c r="Y8" s="148"/>
      <c r="Z8" s="148"/>
    </row>
    <row r="9" spans="1:26" ht="15.75" customHeight="1" thickBot="1">
      <c r="A9" s="55">
        <v>1</v>
      </c>
      <c r="B9" s="209">
        <v>2</v>
      </c>
      <c r="C9" s="210"/>
      <c r="D9" s="210"/>
      <c r="E9" s="210"/>
      <c r="F9" s="210"/>
      <c r="G9" s="210"/>
      <c r="H9" s="210"/>
      <c r="I9" s="211"/>
      <c r="J9" s="56">
        <v>3</v>
      </c>
      <c r="K9" s="57">
        <v>4</v>
      </c>
      <c r="L9" s="57">
        <v>5</v>
      </c>
      <c r="M9" s="57">
        <v>4</v>
      </c>
      <c r="N9" s="57"/>
      <c r="O9" s="57">
        <v>6</v>
      </c>
      <c r="P9" s="58">
        <v>4</v>
      </c>
      <c r="Q9" s="58">
        <v>5</v>
      </c>
      <c r="R9" s="58">
        <v>6</v>
      </c>
      <c r="S9" s="58">
        <v>7</v>
      </c>
      <c r="T9" s="148"/>
      <c r="U9" s="148"/>
      <c r="V9" s="148"/>
      <c r="W9" s="148"/>
      <c r="X9" s="148"/>
      <c r="Y9" s="148"/>
      <c r="Z9" s="148"/>
    </row>
    <row r="10" spans="1:26" ht="15">
      <c r="A10" s="59">
        <v>1</v>
      </c>
      <c r="B10" s="1" t="s">
        <v>9</v>
      </c>
      <c r="C10" s="144" t="s">
        <v>10</v>
      </c>
      <c r="D10" s="2" t="s">
        <v>11</v>
      </c>
      <c r="E10" s="202" t="s">
        <v>12</v>
      </c>
      <c r="F10" s="203"/>
      <c r="G10" s="2" t="s">
        <v>11</v>
      </c>
      <c r="H10" s="2" t="s">
        <v>13</v>
      </c>
      <c r="I10" s="3" t="s">
        <v>9</v>
      </c>
      <c r="J10" s="60" t="s">
        <v>14</v>
      </c>
      <c r="K10" s="61" t="e">
        <f>SUM(K12,K15,K20,K24,K26,#REF!,K33,K35,K40,)</f>
        <v>#REF!</v>
      </c>
      <c r="L10" s="61" t="e">
        <f>SUM(L12,L15,L20,L24,L26,#REF!,L33,L35,L40,)</f>
        <v>#REF!</v>
      </c>
      <c r="M10" s="61" t="e">
        <f>SUM(M12,M15,M20,M24,M26,#REF!,M33,M35,M40,)</f>
        <v>#REF!</v>
      </c>
      <c r="N10" s="61" t="e">
        <f>SUM(N12,N15,N20,N24,N26,#REF!,N33,N35,N40,)</f>
        <v>#REF!</v>
      </c>
      <c r="O10" s="62" t="e">
        <f>SUM(O12,O15,O20,O24,O26,#REF!,O33,O35,O40,)</f>
        <v>#REF!</v>
      </c>
      <c r="P10" s="63">
        <f>SUM(P11+P13+P15+P20+P24+P26+P33+P35+P38)</f>
        <v>75653.2</v>
      </c>
      <c r="Q10" s="63">
        <f>SUM(Q11+Q13+Q15+Q20+Q24+Q26+Q33+Q35+Q38)</f>
        <v>75653.2</v>
      </c>
      <c r="R10" s="63">
        <f>SUM(R11+R13+R15+R20+R24+R26+R33+R35+R38+R44+R52)</f>
        <v>68284.6</v>
      </c>
      <c r="S10" s="63">
        <f>SUM(R10/Q10*100)</f>
        <v>90.26002865708259</v>
      </c>
      <c r="T10" s="148"/>
      <c r="U10" s="148"/>
      <c r="V10" s="148"/>
      <c r="W10" s="148"/>
      <c r="X10" s="148"/>
      <c r="Y10" s="148"/>
      <c r="Z10" s="148"/>
    </row>
    <row r="11" spans="1:26" ht="15">
      <c r="A11" s="64">
        <v>2</v>
      </c>
      <c r="B11" s="142" t="s">
        <v>9</v>
      </c>
      <c r="C11" s="142" t="s">
        <v>10</v>
      </c>
      <c r="D11" s="4" t="s">
        <v>15</v>
      </c>
      <c r="E11" s="204" t="s">
        <v>12</v>
      </c>
      <c r="F11" s="205"/>
      <c r="G11" s="4" t="s">
        <v>11</v>
      </c>
      <c r="H11" s="4" t="s">
        <v>13</v>
      </c>
      <c r="I11" s="5" t="s">
        <v>9</v>
      </c>
      <c r="J11" s="65" t="s">
        <v>16</v>
      </c>
      <c r="K11" s="66">
        <f>K12</f>
        <v>21241.3</v>
      </c>
      <c r="L11" s="66">
        <f>L12</f>
        <v>15920.9</v>
      </c>
      <c r="M11" s="66">
        <f>M12</f>
        <v>0</v>
      </c>
      <c r="N11" s="66">
        <f>N12</f>
        <v>21240</v>
      </c>
      <c r="O11" s="67">
        <f>O12</f>
        <v>21870</v>
      </c>
      <c r="P11" s="63">
        <f>SUM(P12)</f>
        <v>32500</v>
      </c>
      <c r="Q11" s="63">
        <f>SUM(Q12)</f>
        <v>32500</v>
      </c>
      <c r="R11" s="63">
        <f>SUM(R12)</f>
        <v>34343.8</v>
      </c>
      <c r="S11" s="68">
        <f>SUM(R12/Q12*100)</f>
        <v>105.67323076923078</v>
      </c>
      <c r="T11" s="148"/>
      <c r="U11" s="148"/>
      <c r="V11" s="148"/>
      <c r="W11" s="148"/>
      <c r="X11" s="148"/>
      <c r="Y11" s="148"/>
      <c r="Z11" s="148"/>
    </row>
    <row r="12" spans="1:26" ht="15">
      <c r="A12" s="64">
        <v>3</v>
      </c>
      <c r="B12" s="6" t="s">
        <v>9</v>
      </c>
      <c r="C12" s="143" t="s">
        <v>10</v>
      </c>
      <c r="D12" s="7" t="s">
        <v>15</v>
      </c>
      <c r="E12" s="183" t="s">
        <v>17</v>
      </c>
      <c r="F12" s="184"/>
      <c r="G12" s="7" t="s">
        <v>15</v>
      </c>
      <c r="H12" s="7" t="s">
        <v>13</v>
      </c>
      <c r="I12" s="8" t="s">
        <v>18</v>
      </c>
      <c r="J12" s="69" t="s">
        <v>19</v>
      </c>
      <c r="K12" s="70">
        <v>21241.3</v>
      </c>
      <c r="L12" s="70">
        <v>15920.9</v>
      </c>
      <c r="M12" s="71"/>
      <c r="N12" s="70">
        <v>21240</v>
      </c>
      <c r="O12" s="72">
        <v>21870</v>
      </c>
      <c r="P12" s="127">
        <v>32500</v>
      </c>
      <c r="Q12" s="127">
        <v>32500</v>
      </c>
      <c r="R12" s="140">
        <v>34343.8</v>
      </c>
      <c r="S12" s="73">
        <f aca="true" t="shared" si="0" ref="S12:S20">SUM(R12/Q12*100)</f>
        <v>105.67323076923078</v>
      </c>
      <c r="T12" s="148"/>
      <c r="U12" s="148"/>
      <c r="V12" s="148"/>
      <c r="W12" s="148"/>
      <c r="X12" s="148"/>
      <c r="Y12" s="148"/>
      <c r="Z12" s="148"/>
    </row>
    <row r="13" spans="1:26" ht="25.5">
      <c r="A13" s="64">
        <v>4</v>
      </c>
      <c r="B13" s="9" t="s">
        <v>9</v>
      </c>
      <c r="C13" s="142" t="s">
        <v>10</v>
      </c>
      <c r="D13" s="4" t="s">
        <v>20</v>
      </c>
      <c r="E13" s="204" t="s">
        <v>12</v>
      </c>
      <c r="F13" s="205"/>
      <c r="G13" s="4" t="s">
        <v>11</v>
      </c>
      <c r="H13" s="4" t="s">
        <v>13</v>
      </c>
      <c r="I13" s="5" t="s">
        <v>9</v>
      </c>
      <c r="J13" s="65" t="s">
        <v>21</v>
      </c>
      <c r="K13" s="74"/>
      <c r="L13" s="74"/>
      <c r="M13" s="75"/>
      <c r="N13" s="74"/>
      <c r="O13" s="76"/>
      <c r="P13" s="63">
        <f>SUM(P14)</f>
        <v>18436.6</v>
      </c>
      <c r="Q13" s="63">
        <f>SUM(Q14)</f>
        <v>18436.6</v>
      </c>
      <c r="R13" s="63">
        <f>SUM(R14)</f>
        <v>21274.7</v>
      </c>
      <c r="S13" s="68">
        <f t="shared" si="0"/>
        <v>115.39383617369798</v>
      </c>
      <c r="T13" s="148"/>
      <c r="U13" s="148"/>
      <c r="V13" s="148"/>
      <c r="W13" s="148"/>
      <c r="X13" s="148"/>
      <c r="Y13" s="148"/>
      <c r="Z13" s="148"/>
    </row>
    <row r="14" spans="1:26" ht="25.5">
      <c r="A14" s="77">
        <v>5</v>
      </c>
      <c r="B14" s="6" t="s">
        <v>9</v>
      </c>
      <c r="C14" s="10" t="s">
        <v>10</v>
      </c>
      <c r="D14" s="11" t="s">
        <v>20</v>
      </c>
      <c r="E14" s="183" t="s">
        <v>17</v>
      </c>
      <c r="F14" s="184"/>
      <c r="G14" s="11" t="s">
        <v>15</v>
      </c>
      <c r="H14" s="11" t="s">
        <v>13</v>
      </c>
      <c r="I14" s="12" t="s">
        <v>18</v>
      </c>
      <c r="J14" s="78" t="s">
        <v>23</v>
      </c>
      <c r="K14" s="79"/>
      <c r="L14" s="79"/>
      <c r="M14" s="71"/>
      <c r="N14" s="79"/>
      <c r="O14" s="80"/>
      <c r="P14" s="126">
        <v>18436.6</v>
      </c>
      <c r="Q14" s="126">
        <v>18436.6</v>
      </c>
      <c r="R14" s="126">
        <v>21274.7</v>
      </c>
      <c r="S14" s="81">
        <f t="shared" si="0"/>
        <v>115.39383617369798</v>
      </c>
      <c r="T14" s="148"/>
      <c r="U14" s="148"/>
      <c r="V14" s="148"/>
      <c r="W14" s="148"/>
      <c r="X14" s="148"/>
      <c r="Y14" s="148"/>
      <c r="Z14" s="148"/>
    </row>
    <row r="15" spans="1:26" ht="15">
      <c r="A15" s="64">
        <v>6</v>
      </c>
      <c r="B15" s="142" t="s">
        <v>9</v>
      </c>
      <c r="C15" s="142" t="s">
        <v>10</v>
      </c>
      <c r="D15" s="4" t="s">
        <v>24</v>
      </c>
      <c r="E15" s="189" t="s">
        <v>12</v>
      </c>
      <c r="F15" s="190"/>
      <c r="G15" s="4" t="s">
        <v>11</v>
      </c>
      <c r="H15" s="4" t="s">
        <v>13</v>
      </c>
      <c r="I15" s="5" t="s">
        <v>9</v>
      </c>
      <c r="J15" s="65" t="s">
        <v>25</v>
      </c>
      <c r="K15" s="66">
        <f>SUM(K17:K18)</f>
        <v>762</v>
      </c>
      <c r="L15" s="66">
        <f>SUM(L17:L18)</f>
        <v>762.3</v>
      </c>
      <c r="M15" s="66">
        <f>SUM(M17:M18)</f>
        <v>0</v>
      </c>
      <c r="N15" s="66">
        <f>SUM(N17:N18)</f>
        <v>792</v>
      </c>
      <c r="O15" s="67">
        <f>SUM(O17:O18)</f>
        <v>815</v>
      </c>
      <c r="P15" s="63">
        <f>SUM(P16:P19)</f>
        <v>5948</v>
      </c>
      <c r="Q15" s="63">
        <f>SUM(Q16:Q19)</f>
        <v>5948</v>
      </c>
      <c r="R15" s="63">
        <f>SUM(R16:R19)</f>
        <v>6509.3</v>
      </c>
      <c r="S15" s="68">
        <f t="shared" si="0"/>
        <v>109.43678547410896</v>
      </c>
      <c r="T15" s="148"/>
      <c r="U15" s="148"/>
      <c r="V15" s="148"/>
      <c r="W15" s="148"/>
      <c r="X15" s="148"/>
      <c r="Y15" s="148"/>
      <c r="Z15" s="148"/>
    </row>
    <row r="16" spans="1:26" ht="25.5">
      <c r="A16" s="64">
        <v>7</v>
      </c>
      <c r="B16" s="13" t="s">
        <v>9</v>
      </c>
      <c r="C16" s="143" t="s">
        <v>10</v>
      </c>
      <c r="D16" s="7" t="s">
        <v>24</v>
      </c>
      <c r="E16" s="183" t="s">
        <v>26</v>
      </c>
      <c r="F16" s="184" t="s">
        <v>9</v>
      </c>
      <c r="G16" s="7" t="s">
        <v>11</v>
      </c>
      <c r="H16" s="7" t="s">
        <v>13</v>
      </c>
      <c r="I16" s="8" t="s">
        <v>18</v>
      </c>
      <c r="J16" s="69" t="s">
        <v>27</v>
      </c>
      <c r="K16" s="66"/>
      <c r="L16" s="66"/>
      <c r="M16" s="82"/>
      <c r="N16" s="66"/>
      <c r="O16" s="67"/>
      <c r="P16" s="127">
        <v>5600</v>
      </c>
      <c r="Q16" s="127">
        <v>5600</v>
      </c>
      <c r="R16" s="140">
        <v>6040.1</v>
      </c>
      <c r="S16" s="73">
        <f t="shared" si="0"/>
        <v>107.85892857142858</v>
      </c>
      <c r="T16" s="148"/>
      <c r="U16" s="148"/>
      <c r="V16" s="148"/>
      <c r="W16" s="148"/>
      <c r="X16" s="148"/>
      <c r="Y16" s="148"/>
      <c r="Z16" s="148"/>
    </row>
    <row r="17" spans="1:26" ht="15">
      <c r="A17" s="64">
        <v>8</v>
      </c>
      <c r="B17" s="6" t="s">
        <v>9</v>
      </c>
      <c r="C17" s="143" t="s">
        <v>10</v>
      </c>
      <c r="D17" s="7" t="s">
        <v>24</v>
      </c>
      <c r="E17" s="183" t="s">
        <v>28</v>
      </c>
      <c r="F17" s="184"/>
      <c r="G17" s="7" t="s">
        <v>22</v>
      </c>
      <c r="H17" s="7" t="s">
        <v>13</v>
      </c>
      <c r="I17" s="8" t="s">
        <v>18</v>
      </c>
      <c r="J17" s="69" t="s">
        <v>29</v>
      </c>
      <c r="K17" s="70">
        <v>750</v>
      </c>
      <c r="L17" s="70">
        <v>751</v>
      </c>
      <c r="M17" s="71"/>
      <c r="N17" s="70">
        <v>790</v>
      </c>
      <c r="O17" s="72">
        <v>810</v>
      </c>
      <c r="P17" s="127">
        <v>3</v>
      </c>
      <c r="Q17" s="127">
        <v>3</v>
      </c>
      <c r="R17" s="140">
        <v>8.7</v>
      </c>
      <c r="S17" s="73">
        <f t="shared" si="0"/>
        <v>290</v>
      </c>
      <c r="T17" s="148"/>
      <c r="U17" s="148"/>
      <c r="V17" s="148"/>
      <c r="W17" s="148"/>
      <c r="X17" s="148"/>
      <c r="Y17" s="148"/>
      <c r="Z17" s="148"/>
    </row>
    <row r="18" spans="1:26" ht="15">
      <c r="A18" s="64">
        <v>9</v>
      </c>
      <c r="B18" s="143" t="s">
        <v>9</v>
      </c>
      <c r="C18" s="143" t="s">
        <v>10</v>
      </c>
      <c r="D18" s="7" t="s">
        <v>24</v>
      </c>
      <c r="E18" s="183" t="s">
        <v>30</v>
      </c>
      <c r="F18" s="184"/>
      <c r="G18" s="7" t="s">
        <v>15</v>
      </c>
      <c r="H18" s="7" t="s">
        <v>13</v>
      </c>
      <c r="I18" s="8" t="s">
        <v>18</v>
      </c>
      <c r="J18" s="69" t="s">
        <v>31</v>
      </c>
      <c r="K18" s="79">
        <v>12</v>
      </c>
      <c r="L18" s="79">
        <v>11.3</v>
      </c>
      <c r="M18" s="71"/>
      <c r="N18" s="70">
        <v>2</v>
      </c>
      <c r="O18" s="72">
        <v>5</v>
      </c>
      <c r="P18" s="127">
        <v>0</v>
      </c>
      <c r="Q18" s="127">
        <v>0</v>
      </c>
      <c r="R18" s="140">
        <v>0.5</v>
      </c>
      <c r="S18" s="73">
        <v>0</v>
      </c>
      <c r="T18" s="148"/>
      <c r="U18" s="148"/>
      <c r="V18" s="148"/>
      <c r="W18" s="148"/>
      <c r="X18" s="148"/>
      <c r="Y18" s="148"/>
      <c r="Z18" s="148"/>
    </row>
    <row r="19" spans="1:26" ht="25.5">
      <c r="A19" s="64">
        <v>10</v>
      </c>
      <c r="B19" s="13" t="s">
        <v>9</v>
      </c>
      <c r="C19" s="143" t="s">
        <v>10</v>
      </c>
      <c r="D19" s="7" t="s">
        <v>24</v>
      </c>
      <c r="E19" s="183" t="s">
        <v>32</v>
      </c>
      <c r="F19" s="192"/>
      <c r="G19" s="7" t="s">
        <v>22</v>
      </c>
      <c r="H19" s="7" t="s">
        <v>13</v>
      </c>
      <c r="I19" s="8" t="s">
        <v>18</v>
      </c>
      <c r="J19" s="69" t="s">
        <v>33</v>
      </c>
      <c r="K19" s="79"/>
      <c r="L19" s="79"/>
      <c r="M19" s="71"/>
      <c r="N19" s="70"/>
      <c r="O19" s="72"/>
      <c r="P19" s="127">
        <v>345</v>
      </c>
      <c r="Q19" s="127">
        <v>345</v>
      </c>
      <c r="R19" s="140">
        <v>460</v>
      </c>
      <c r="S19" s="73">
        <f t="shared" si="0"/>
        <v>133.33333333333331</v>
      </c>
      <c r="T19" s="148"/>
      <c r="U19" s="148"/>
      <c r="V19" s="148"/>
      <c r="W19" s="148"/>
      <c r="X19" s="148"/>
      <c r="Y19" s="148"/>
      <c r="Z19" s="148"/>
    </row>
    <row r="20" spans="1:26" ht="15">
      <c r="A20" s="64">
        <v>11</v>
      </c>
      <c r="B20" s="14" t="s">
        <v>9</v>
      </c>
      <c r="C20" s="142" t="s">
        <v>10</v>
      </c>
      <c r="D20" s="4" t="s">
        <v>34</v>
      </c>
      <c r="E20" s="189" t="s">
        <v>12</v>
      </c>
      <c r="F20" s="190"/>
      <c r="G20" s="4" t="s">
        <v>11</v>
      </c>
      <c r="H20" s="4" t="s">
        <v>13</v>
      </c>
      <c r="I20" s="5" t="s">
        <v>9</v>
      </c>
      <c r="J20" s="65" t="s">
        <v>35</v>
      </c>
      <c r="K20" s="83">
        <f>SUM(K21:K22)</f>
        <v>1050</v>
      </c>
      <c r="L20" s="83">
        <f>SUM(L21:L22)</f>
        <v>820.4</v>
      </c>
      <c r="M20" s="83">
        <f>SUM(M21:M22)</f>
        <v>0</v>
      </c>
      <c r="N20" s="83">
        <f>SUM(N21:N22)</f>
        <v>980</v>
      </c>
      <c r="O20" s="84">
        <f>SUM(O21:O22)</f>
        <v>1000</v>
      </c>
      <c r="P20" s="15">
        <f>SUM(P21+P22+P23)</f>
        <v>6158</v>
      </c>
      <c r="Q20" s="15">
        <f>SUM(Q21+Q22+Q23)</f>
        <v>6158</v>
      </c>
      <c r="R20" s="15">
        <f>SUM(R21+R22+R23)</f>
        <v>2292.3</v>
      </c>
      <c r="S20" s="85">
        <f t="shared" si="0"/>
        <v>37.22474829490095</v>
      </c>
      <c r="T20" s="148"/>
      <c r="U20" s="148"/>
      <c r="V20" s="148"/>
      <c r="W20" s="148"/>
      <c r="X20" s="148"/>
      <c r="Y20" s="148"/>
      <c r="Z20" s="148"/>
    </row>
    <row r="21" spans="1:26" ht="25.5">
      <c r="A21" s="64">
        <v>12</v>
      </c>
      <c r="B21" s="143" t="s">
        <v>9</v>
      </c>
      <c r="C21" s="143" t="s">
        <v>10</v>
      </c>
      <c r="D21" s="7" t="s">
        <v>34</v>
      </c>
      <c r="E21" s="183" t="s">
        <v>36</v>
      </c>
      <c r="F21" s="184"/>
      <c r="G21" s="7" t="s">
        <v>37</v>
      </c>
      <c r="H21" s="7" t="s">
        <v>13</v>
      </c>
      <c r="I21" s="8" t="s">
        <v>18</v>
      </c>
      <c r="J21" s="69" t="s">
        <v>38</v>
      </c>
      <c r="K21" s="79">
        <v>300</v>
      </c>
      <c r="L21" s="79">
        <v>182.5</v>
      </c>
      <c r="M21" s="71"/>
      <c r="N21" s="70">
        <v>300</v>
      </c>
      <c r="O21" s="72">
        <v>300</v>
      </c>
      <c r="P21" s="127">
        <v>960</v>
      </c>
      <c r="Q21" s="127">
        <v>960</v>
      </c>
      <c r="R21" s="140">
        <v>664.2</v>
      </c>
      <c r="S21" s="73">
        <f aca="true" t="shared" si="1" ref="S21:S42">SUM(R21/Q21*100)</f>
        <v>69.1875</v>
      </c>
      <c r="T21" s="148"/>
      <c r="U21" s="148"/>
      <c r="V21" s="148"/>
      <c r="W21" s="148"/>
      <c r="X21" s="148"/>
      <c r="Y21" s="148"/>
      <c r="Z21" s="148"/>
    </row>
    <row r="22" spans="1:26" ht="25.5">
      <c r="A22" s="64">
        <v>13</v>
      </c>
      <c r="B22" s="13" t="s">
        <v>9</v>
      </c>
      <c r="C22" s="143" t="s">
        <v>10</v>
      </c>
      <c r="D22" s="7" t="s">
        <v>34</v>
      </c>
      <c r="E22" s="183" t="s">
        <v>39</v>
      </c>
      <c r="F22" s="184"/>
      <c r="G22" s="7" t="s">
        <v>37</v>
      </c>
      <c r="H22" s="7" t="s">
        <v>13</v>
      </c>
      <c r="I22" s="8" t="s">
        <v>18</v>
      </c>
      <c r="J22" s="86" t="s">
        <v>40</v>
      </c>
      <c r="K22" s="87">
        <v>750</v>
      </c>
      <c r="L22" s="87">
        <v>637.9</v>
      </c>
      <c r="M22" s="88"/>
      <c r="N22" s="70">
        <v>680</v>
      </c>
      <c r="O22" s="72">
        <v>700</v>
      </c>
      <c r="P22" s="99">
        <v>2547</v>
      </c>
      <c r="Q22" s="99">
        <v>2547</v>
      </c>
      <c r="R22" s="140">
        <v>1004.3</v>
      </c>
      <c r="S22" s="73">
        <f t="shared" si="1"/>
        <v>39.43070278759325</v>
      </c>
      <c r="T22" s="148"/>
      <c r="U22" s="148"/>
      <c r="V22" s="148"/>
      <c r="W22" s="148"/>
      <c r="X22" s="148"/>
      <c r="Y22" s="148"/>
      <c r="Z22" s="148"/>
    </row>
    <row r="23" spans="1:26" ht="32.25" customHeight="1">
      <c r="A23" s="64">
        <v>14</v>
      </c>
      <c r="B23" s="6" t="s">
        <v>9</v>
      </c>
      <c r="C23" s="143" t="s">
        <v>10</v>
      </c>
      <c r="D23" s="7" t="s">
        <v>34</v>
      </c>
      <c r="E23" s="183" t="s">
        <v>41</v>
      </c>
      <c r="F23" s="192"/>
      <c r="G23" s="7" t="s">
        <v>37</v>
      </c>
      <c r="H23" s="7" t="s">
        <v>13</v>
      </c>
      <c r="I23" s="8" t="s">
        <v>18</v>
      </c>
      <c r="J23" s="86" t="s">
        <v>42</v>
      </c>
      <c r="K23" s="87"/>
      <c r="L23" s="87"/>
      <c r="M23" s="88"/>
      <c r="N23" s="70"/>
      <c r="O23" s="72"/>
      <c r="P23" s="99">
        <v>2651</v>
      </c>
      <c r="Q23" s="99">
        <v>2651</v>
      </c>
      <c r="R23" s="140">
        <v>623.8</v>
      </c>
      <c r="S23" s="73">
        <f t="shared" si="1"/>
        <v>23.530743115805354</v>
      </c>
      <c r="T23" s="148"/>
      <c r="U23" s="148"/>
      <c r="V23" s="148"/>
      <c r="W23" s="148"/>
      <c r="X23" s="148"/>
      <c r="Y23" s="148"/>
      <c r="Z23" s="148"/>
    </row>
    <row r="24" spans="1:26" ht="15">
      <c r="A24" s="64">
        <v>15</v>
      </c>
      <c r="B24" s="142" t="s">
        <v>9</v>
      </c>
      <c r="C24" s="142" t="s">
        <v>10</v>
      </c>
      <c r="D24" s="4" t="s">
        <v>43</v>
      </c>
      <c r="E24" s="189" t="s">
        <v>12</v>
      </c>
      <c r="F24" s="190"/>
      <c r="G24" s="4" t="s">
        <v>11</v>
      </c>
      <c r="H24" s="4" t="s">
        <v>13</v>
      </c>
      <c r="I24" s="5" t="s">
        <v>9</v>
      </c>
      <c r="J24" s="89" t="s">
        <v>44</v>
      </c>
      <c r="K24" s="83">
        <v>25</v>
      </c>
      <c r="L24" s="83">
        <v>43.2</v>
      </c>
      <c r="M24" s="90"/>
      <c r="N24" s="91">
        <v>53</v>
      </c>
      <c r="O24" s="92">
        <v>40</v>
      </c>
      <c r="P24" s="15">
        <f>SUM(P25)</f>
        <v>750</v>
      </c>
      <c r="Q24" s="15">
        <f>SUM(Q25)</f>
        <v>750</v>
      </c>
      <c r="R24" s="141">
        <f>SUM(R25)</f>
        <v>765.9</v>
      </c>
      <c r="S24" s="93">
        <f t="shared" si="1"/>
        <v>102.11999999999999</v>
      </c>
      <c r="T24" s="148"/>
      <c r="U24" s="148"/>
      <c r="V24" s="148"/>
      <c r="W24" s="148"/>
      <c r="X24" s="148"/>
      <c r="Y24" s="148"/>
      <c r="Z24" s="148"/>
    </row>
    <row r="25" spans="1:26" ht="50.25" customHeight="1">
      <c r="A25" s="64">
        <v>16</v>
      </c>
      <c r="B25" s="142" t="s">
        <v>9</v>
      </c>
      <c r="C25" s="142" t="s">
        <v>10</v>
      </c>
      <c r="D25" s="4" t="s">
        <v>43</v>
      </c>
      <c r="E25" s="189" t="s">
        <v>30</v>
      </c>
      <c r="F25" s="190"/>
      <c r="G25" s="4" t="s">
        <v>15</v>
      </c>
      <c r="H25" s="4" t="s">
        <v>13</v>
      </c>
      <c r="I25" s="5" t="s">
        <v>18</v>
      </c>
      <c r="J25" s="171" t="s">
        <v>154</v>
      </c>
      <c r="K25" s="83"/>
      <c r="L25" s="83"/>
      <c r="M25" s="90"/>
      <c r="N25" s="91"/>
      <c r="O25" s="92"/>
      <c r="P25" s="127">
        <v>750</v>
      </c>
      <c r="Q25" s="127">
        <v>750</v>
      </c>
      <c r="R25" s="140">
        <v>765.9</v>
      </c>
      <c r="S25" s="73">
        <f t="shared" si="1"/>
        <v>102.11999999999999</v>
      </c>
      <c r="T25" s="148"/>
      <c r="U25" s="148"/>
      <c r="V25" s="148"/>
      <c r="W25" s="148"/>
      <c r="X25" s="148"/>
      <c r="Y25" s="148"/>
      <c r="Z25" s="148"/>
    </row>
    <row r="26" spans="1:26" ht="25.5">
      <c r="A26" s="64">
        <v>17</v>
      </c>
      <c r="B26" s="142" t="s">
        <v>9</v>
      </c>
      <c r="C26" s="142" t="s">
        <v>10</v>
      </c>
      <c r="D26" s="4" t="s">
        <v>45</v>
      </c>
      <c r="E26" s="189" t="s">
        <v>12</v>
      </c>
      <c r="F26" s="190"/>
      <c r="G26" s="4" t="s">
        <v>11</v>
      </c>
      <c r="H26" s="4" t="s">
        <v>13</v>
      </c>
      <c r="I26" s="5" t="s">
        <v>9</v>
      </c>
      <c r="J26" s="89" t="s">
        <v>46</v>
      </c>
      <c r="K26" s="83">
        <f>SUM(K27:K27)</f>
        <v>445</v>
      </c>
      <c r="L26" s="83">
        <f>SUM(L27:L27)</f>
        <v>343.2</v>
      </c>
      <c r="M26" s="83">
        <f>SUM(M27:M27)</f>
        <v>0</v>
      </c>
      <c r="N26" s="83">
        <f>SUM(N27:N27)</f>
        <v>350</v>
      </c>
      <c r="O26" s="84">
        <f>SUM(O27:O27)</f>
        <v>350</v>
      </c>
      <c r="P26" s="15">
        <f>SUM(P27:P32)</f>
        <v>3660.2</v>
      </c>
      <c r="Q26" s="15">
        <f>SUM(Q27:Q32)</f>
        <v>3660.2</v>
      </c>
      <c r="R26" s="15">
        <f>SUM(R27:R32)</f>
        <v>2630.1</v>
      </c>
      <c r="S26" s="85">
        <f>SUM(R26/Q26*100)</f>
        <v>71.85672914048413</v>
      </c>
      <c r="T26" s="148"/>
      <c r="U26" s="148"/>
      <c r="V26" s="148"/>
      <c r="W26" s="148"/>
      <c r="X26" s="148"/>
      <c r="Y26" s="148"/>
      <c r="Z26" s="148"/>
    </row>
    <row r="27" spans="1:30" ht="69.75" customHeight="1">
      <c r="A27" s="64">
        <v>18</v>
      </c>
      <c r="B27" s="143" t="s">
        <v>9</v>
      </c>
      <c r="C27" s="143" t="s">
        <v>10</v>
      </c>
      <c r="D27" s="7" t="s">
        <v>45</v>
      </c>
      <c r="E27" s="183" t="s">
        <v>47</v>
      </c>
      <c r="F27" s="184"/>
      <c r="G27" s="7" t="s">
        <v>37</v>
      </c>
      <c r="H27" s="7" t="s">
        <v>48</v>
      </c>
      <c r="I27" s="8" t="s">
        <v>49</v>
      </c>
      <c r="J27" s="94" t="s">
        <v>50</v>
      </c>
      <c r="K27" s="87">
        <v>445</v>
      </c>
      <c r="L27" s="87">
        <v>343.2</v>
      </c>
      <c r="M27" s="95"/>
      <c r="N27" s="70">
        <v>350</v>
      </c>
      <c r="O27" s="72">
        <v>350</v>
      </c>
      <c r="P27" s="99">
        <v>1404</v>
      </c>
      <c r="Q27" s="99">
        <v>1404</v>
      </c>
      <c r="R27" s="140">
        <v>742.5</v>
      </c>
      <c r="S27" s="73">
        <f t="shared" si="1"/>
        <v>52.88461538461539</v>
      </c>
      <c r="T27" s="148"/>
      <c r="U27" s="148"/>
      <c r="V27" s="148"/>
      <c r="W27" s="148"/>
      <c r="X27" s="148"/>
      <c r="Y27" s="148"/>
      <c r="Z27" s="148"/>
      <c r="AD27" s="170"/>
    </row>
    <row r="28" spans="1:26" ht="70.5" customHeight="1">
      <c r="A28" s="64">
        <v>19</v>
      </c>
      <c r="B28" s="143" t="s">
        <v>9</v>
      </c>
      <c r="C28" s="143" t="s">
        <v>10</v>
      </c>
      <c r="D28" s="7" t="s">
        <v>45</v>
      </c>
      <c r="E28" s="183" t="s">
        <v>51</v>
      </c>
      <c r="F28" s="192"/>
      <c r="G28" s="7" t="s">
        <v>37</v>
      </c>
      <c r="H28" s="7" t="s">
        <v>52</v>
      </c>
      <c r="I28" s="8" t="s">
        <v>49</v>
      </c>
      <c r="J28" s="123" t="s">
        <v>155</v>
      </c>
      <c r="K28" s="87"/>
      <c r="L28" s="87"/>
      <c r="M28" s="95"/>
      <c r="N28" s="70"/>
      <c r="O28" s="72"/>
      <c r="P28" s="99">
        <v>1123.1</v>
      </c>
      <c r="Q28" s="99">
        <v>1123.1</v>
      </c>
      <c r="R28" s="140">
        <v>1140.3</v>
      </c>
      <c r="S28" s="73">
        <f>SUM(R28/Q28*100)</f>
        <v>101.53147538064286</v>
      </c>
      <c r="T28" s="148"/>
      <c r="U28" s="148"/>
      <c r="V28" s="148"/>
      <c r="W28" s="148"/>
      <c r="X28" s="148"/>
      <c r="Y28" s="148"/>
      <c r="Z28" s="148"/>
    </row>
    <row r="29" spans="1:26" ht="70.5" customHeight="1">
      <c r="A29" s="64">
        <v>20</v>
      </c>
      <c r="B29" s="143" t="s">
        <v>9</v>
      </c>
      <c r="C29" s="143" t="s">
        <v>10</v>
      </c>
      <c r="D29" s="7" t="s">
        <v>45</v>
      </c>
      <c r="E29" s="183" t="s">
        <v>135</v>
      </c>
      <c r="F29" s="192"/>
      <c r="G29" s="7" t="s">
        <v>37</v>
      </c>
      <c r="H29" s="7" t="s">
        <v>13</v>
      </c>
      <c r="I29" s="8" t="s">
        <v>49</v>
      </c>
      <c r="J29" s="123" t="s">
        <v>136</v>
      </c>
      <c r="K29" s="87"/>
      <c r="L29" s="87"/>
      <c r="M29" s="95"/>
      <c r="N29" s="70"/>
      <c r="O29" s="72"/>
      <c r="P29" s="99">
        <v>0.2</v>
      </c>
      <c r="Q29" s="99">
        <v>0.2</v>
      </c>
      <c r="R29" s="140">
        <v>0.4</v>
      </c>
      <c r="S29" s="73">
        <f t="shared" si="1"/>
        <v>200</v>
      </c>
      <c r="T29" s="148"/>
      <c r="U29" s="148"/>
      <c r="V29" s="148"/>
      <c r="W29" s="148"/>
      <c r="X29" s="148"/>
      <c r="Y29" s="148"/>
      <c r="Z29" s="148"/>
    </row>
    <row r="30" spans="1:26" ht="109.5" customHeight="1">
      <c r="A30" s="64">
        <v>21</v>
      </c>
      <c r="B30" s="143" t="s">
        <v>9</v>
      </c>
      <c r="C30" s="143" t="s">
        <v>10</v>
      </c>
      <c r="D30" s="7" t="s">
        <v>45</v>
      </c>
      <c r="E30" s="183" t="s">
        <v>137</v>
      </c>
      <c r="F30" s="192"/>
      <c r="G30" s="7" t="s">
        <v>37</v>
      </c>
      <c r="H30" s="7" t="s">
        <v>13</v>
      </c>
      <c r="I30" s="8" t="s">
        <v>49</v>
      </c>
      <c r="J30" s="123" t="s">
        <v>138</v>
      </c>
      <c r="K30" s="87"/>
      <c r="L30" s="87"/>
      <c r="M30" s="95"/>
      <c r="N30" s="70"/>
      <c r="O30" s="72"/>
      <c r="P30" s="99">
        <v>8</v>
      </c>
      <c r="Q30" s="99">
        <v>8</v>
      </c>
      <c r="R30" s="140">
        <v>0</v>
      </c>
      <c r="S30" s="73">
        <v>0</v>
      </c>
      <c r="T30" s="148"/>
      <c r="U30" s="148"/>
      <c r="V30" s="148"/>
      <c r="W30" s="148"/>
      <c r="X30" s="148"/>
      <c r="Y30" s="148"/>
      <c r="Z30" s="148"/>
    </row>
    <row r="31" spans="1:26" ht="81.75" customHeight="1">
      <c r="A31" s="64">
        <v>22</v>
      </c>
      <c r="B31" s="143" t="s">
        <v>9</v>
      </c>
      <c r="C31" s="143" t="s">
        <v>10</v>
      </c>
      <c r="D31" s="7" t="s">
        <v>45</v>
      </c>
      <c r="E31" s="183" t="s">
        <v>115</v>
      </c>
      <c r="F31" s="192"/>
      <c r="G31" s="7" t="s">
        <v>37</v>
      </c>
      <c r="H31" s="7" t="s">
        <v>53</v>
      </c>
      <c r="I31" s="8" t="s">
        <v>49</v>
      </c>
      <c r="J31" s="123" t="s">
        <v>156</v>
      </c>
      <c r="K31" s="87"/>
      <c r="L31" s="87"/>
      <c r="M31" s="95"/>
      <c r="N31" s="70"/>
      <c r="O31" s="72"/>
      <c r="P31" s="99">
        <v>773.9</v>
      </c>
      <c r="Q31" s="99">
        <v>773.9</v>
      </c>
      <c r="R31" s="140">
        <v>738.7</v>
      </c>
      <c r="S31" s="73">
        <f>SUM(R31/Q31*100)</f>
        <v>95.45160873497869</v>
      </c>
      <c r="T31" s="148"/>
      <c r="U31" s="148"/>
      <c r="V31" s="148"/>
      <c r="W31" s="148"/>
      <c r="X31" s="148"/>
      <c r="Y31" s="148"/>
      <c r="Z31" s="148"/>
    </row>
    <row r="32" spans="1:26" ht="72.75" customHeight="1">
      <c r="A32" s="64">
        <v>23</v>
      </c>
      <c r="B32" s="143" t="s">
        <v>9</v>
      </c>
      <c r="C32" s="143" t="s">
        <v>10</v>
      </c>
      <c r="D32" s="7" t="s">
        <v>45</v>
      </c>
      <c r="E32" s="183" t="s">
        <v>115</v>
      </c>
      <c r="F32" s="192"/>
      <c r="G32" s="7" t="s">
        <v>37</v>
      </c>
      <c r="H32" s="7" t="s">
        <v>124</v>
      </c>
      <c r="I32" s="8" t="s">
        <v>49</v>
      </c>
      <c r="J32" s="123" t="s">
        <v>129</v>
      </c>
      <c r="K32" s="87"/>
      <c r="L32" s="87"/>
      <c r="M32" s="95"/>
      <c r="N32" s="70"/>
      <c r="O32" s="72"/>
      <c r="P32" s="99">
        <v>351</v>
      </c>
      <c r="Q32" s="99">
        <v>351</v>
      </c>
      <c r="R32" s="140">
        <v>8.2</v>
      </c>
      <c r="S32" s="73">
        <f>SUM(R32/Q32*100)</f>
        <v>2.336182336182336</v>
      </c>
      <c r="T32" s="148"/>
      <c r="U32" s="148"/>
      <c r="V32" s="148"/>
      <c r="W32" s="148"/>
      <c r="X32" s="148"/>
      <c r="Y32" s="148"/>
      <c r="Z32" s="148"/>
    </row>
    <row r="33" spans="1:26" ht="15">
      <c r="A33" s="64">
        <v>24</v>
      </c>
      <c r="B33" s="142" t="s">
        <v>9</v>
      </c>
      <c r="C33" s="142" t="s">
        <v>10</v>
      </c>
      <c r="D33" s="4" t="s">
        <v>54</v>
      </c>
      <c r="E33" s="189" t="s">
        <v>12</v>
      </c>
      <c r="F33" s="190"/>
      <c r="G33" s="4" t="s">
        <v>11</v>
      </c>
      <c r="H33" s="4" t="s">
        <v>13</v>
      </c>
      <c r="I33" s="5" t="s">
        <v>9</v>
      </c>
      <c r="J33" s="89" t="s">
        <v>55</v>
      </c>
      <c r="K33" s="83">
        <v>35</v>
      </c>
      <c r="L33" s="83">
        <f>L34</f>
        <v>23.3</v>
      </c>
      <c r="M33" s="83">
        <f>M34</f>
        <v>0</v>
      </c>
      <c r="N33" s="83">
        <f>N34</f>
        <v>25</v>
      </c>
      <c r="O33" s="84">
        <f>O34</f>
        <v>35</v>
      </c>
      <c r="P33" s="85">
        <f>SUM(P34)</f>
        <v>0.4</v>
      </c>
      <c r="Q33" s="15">
        <f>SUM(Q34)</f>
        <v>0.4</v>
      </c>
      <c r="R33" s="15">
        <f>SUM(R34)</f>
        <v>0.3</v>
      </c>
      <c r="S33" s="85">
        <f t="shared" si="1"/>
        <v>74.99999999999999</v>
      </c>
      <c r="T33" s="148"/>
      <c r="U33" s="148"/>
      <c r="V33" s="148"/>
      <c r="W33" s="148"/>
      <c r="X33" s="148"/>
      <c r="Y33" s="148"/>
      <c r="Z33" s="148"/>
    </row>
    <row r="34" spans="1:26" ht="15">
      <c r="A34" s="64">
        <v>25</v>
      </c>
      <c r="B34" s="6" t="s">
        <v>9</v>
      </c>
      <c r="C34" s="143" t="s">
        <v>10</v>
      </c>
      <c r="D34" s="7" t="s">
        <v>54</v>
      </c>
      <c r="E34" s="183" t="s">
        <v>26</v>
      </c>
      <c r="F34" s="184"/>
      <c r="G34" s="7" t="s">
        <v>15</v>
      </c>
      <c r="H34" s="7" t="s">
        <v>13</v>
      </c>
      <c r="I34" s="8" t="s">
        <v>49</v>
      </c>
      <c r="J34" s="86" t="s">
        <v>56</v>
      </c>
      <c r="K34" s="96">
        <v>35</v>
      </c>
      <c r="L34" s="96">
        <v>23.3</v>
      </c>
      <c r="M34" s="97"/>
      <c r="N34" s="70">
        <v>25</v>
      </c>
      <c r="O34" s="72">
        <v>35</v>
      </c>
      <c r="P34" s="99">
        <v>0.4</v>
      </c>
      <c r="Q34" s="99">
        <v>0.4</v>
      </c>
      <c r="R34" s="140">
        <v>0.3</v>
      </c>
      <c r="S34" s="73">
        <f t="shared" si="1"/>
        <v>74.99999999999999</v>
      </c>
      <c r="T34" s="148"/>
      <c r="U34" s="148"/>
      <c r="V34" s="148"/>
      <c r="W34" s="148"/>
      <c r="X34" s="148"/>
      <c r="Y34" s="148"/>
      <c r="Z34" s="148"/>
    </row>
    <row r="35" spans="1:26" ht="25.5">
      <c r="A35" s="64">
        <v>26</v>
      </c>
      <c r="B35" s="142" t="s">
        <v>9</v>
      </c>
      <c r="C35" s="142" t="s">
        <v>10</v>
      </c>
      <c r="D35" s="4" t="s">
        <v>57</v>
      </c>
      <c r="E35" s="189" t="s">
        <v>12</v>
      </c>
      <c r="F35" s="190"/>
      <c r="G35" s="4" t="s">
        <v>11</v>
      </c>
      <c r="H35" s="4" t="s">
        <v>13</v>
      </c>
      <c r="I35" s="5" t="s">
        <v>9</v>
      </c>
      <c r="J35" s="89" t="s">
        <v>58</v>
      </c>
      <c r="K35" s="83" t="e">
        <f>#REF!</f>
        <v>#REF!</v>
      </c>
      <c r="L35" s="83" t="e">
        <f>#REF!</f>
        <v>#REF!</v>
      </c>
      <c r="M35" s="83" t="e">
        <f>#REF!</f>
        <v>#REF!</v>
      </c>
      <c r="N35" s="83" t="e">
        <f>#REF!</f>
        <v>#REF!</v>
      </c>
      <c r="O35" s="84" t="e">
        <f>#REF!</f>
        <v>#REF!</v>
      </c>
      <c r="P35" s="85">
        <f>SUM(P36)</f>
        <v>0</v>
      </c>
      <c r="Q35" s="15">
        <f>SUM(Q36)</f>
        <v>0</v>
      </c>
      <c r="R35" s="15">
        <f>SUM(R36:R37)</f>
        <v>22.5</v>
      </c>
      <c r="S35" s="85">
        <v>0</v>
      </c>
      <c r="T35" s="148"/>
      <c r="U35" s="148"/>
      <c r="V35" s="148"/>
      <c r="W35" s="148"/>
      <c r="X35" s="148"/>
      <c r="Y35" s="148"/>
      <c r="Z35" s="148"/>
    </row>
    <row r="36" spans="1:26" ht="45" customHeight="1">
      <c r="A36" s="64">
        <v>27</v>
      </c>
      <c r="B36" s="13" t="s">
        <v>9</v>
      </c>
      <c r="C36" s="143" t="s">
        <v>10</v>
      </c>
      <c r="D36" s="7" t="s">
        <v>57</v>
      </c>
      <c r="E36" s="183" t="s">
        <v>59</v>
      </c>
      <c r="F36" s="192"/>
      <c r="G36" s="7" t="s">
        <v>37</v>
      </c>
      <c r="H36" s="7" t="s">
        <v>53</v>
      </c>
      <c r="I36" s="8" t="s">
        <v>60</v>
      </c>
      <c r="J36" s="172" t="s">
        <v>157</v>
      </c>
      <c r="K36" s="87">
        <v>1713</v>
      </c>
      <c r="L36" s="87">
        <v>1344.9</v>
      </c>
      <c r="M36" s="97"/>
      <c r="N36" s="70">
        <v>2009.5</v>
      </c>
      <c r="O36" s="72">
        <v>3815</v>
      </c>
      <c r="P36" s="99">
        <v>0</v>
      </c>
      <c r="Q36" s="99">
        <v>0</v>
      </c>
      <c r="R36" s="140">
        <v>18.9</v>
      </c>
      <c r="S36" s="73">
        <v>0</v>
      </c>
      <c r="T36" s="148"/>
      <c r="U36" s="148"/>
      <c r="V36" s="148"/>
      <c r="W36" s="148"/>
      <c r="X36" s="148"/>
      <c r="Y36" s="148"/>
      <c r="Z36" s="148"/>
    </row>
    <row r="37" spans="1:26" ht="25.5" customHeight="1">
      <c r="A37" s="64">
        <v>28</v>
      </c>
      <c r="B37" s="6" t="s">
        <v>9</v>
      </c>
      <c r="C37" s="159" t="s">
        <v>10</v>
      </c>
      <c r="D37" s="7" t="s">
        <v>57</v>
      </c>
      <c r="E37" s="183" t="s">
        <v>158</v>
      </c>
      <c r="F37" s="192"/>
      <c r="G37" s="7" t="s">
        <v>37</v>
      </c>
      <c r="H37" s="7" t="s">
        <v>53</v>
      </c>
      <c r="I37" s="8" t="s">
        <v>60</v>
      </c>
      <c r="J37" s="98" t="s">
        <v>144</v>
      </c>
      <c r="K37" s="87"/>
      <c r="L37" s="87"/>
      <c r="M37" s="97"/>
      <c r="N37" s="70"/>
      <c r="O37" s="72"/>
      <c r="P37" s="99">
        <v>0</v>
      </c>
      <c r="Q37" s="99">
        <v>0</v>
      </c>
      <c r="R37" s="140">
        <v>3.6</v>
      </c>
      <c r="S37" s="73">
        <v>0</v>
      </c>
      <c r="T37" s="148"/>
      <c r="U37" s="148"/>
      <c r="V37" s="148"/>
      <c r="W37" s="148"/>
      <c r="X37" s="148"/>
      <c r="Y37" s="148"/>
      <c r="Z37" s="148"/>
    </row>
    <row r="38" spans="1:26" ht="25.5">
      <c r="A38" s="64">
        <v>29</v>
      </c>
      <c r="B38" s="142" t="s">
        <v>9</v>
      </c>
      <c r="C38" s="142" t="s">
        <v>10</v>
      </c>
      <c r="D38" s="4" t="s">
        <v>61</v>
      </c>
      <c r="E38" s="189" t="s">
        <v>12</v>
      </c>
      <c r="F38" s="190"/>
      <c r="G38" s="4" t="s">
        <v>11</v>
      </c>
      <c r="H38" s="4" t="s">
        <v>13</v>
      </c>
      <c r="I38" s="5" t="s">
        <v>9</v>
      </c>
      <c r="J38" s="89" t="s">
        <v>62</v>
      </c>
      <c r="K38" s="87"/>
      <c r="L38" s="87"/>
      <c r="M38" s="97"/>
      <c r="N38" s="70"/>
      <c r="O38" s="72"/>
      <c r="P38" s="85">
        <f>SUM(P39+P40+P41+P42+P43)</f>
        <v>8200</v>
      </c>
      <c r="Q38" s="15">
        <f>SUM(Q39+Q40+Q41+Q42+Q43)</f>
        <v>8200</v>
      </c>
      <c r="R38" s="93">
        <f>SUM(R39+R40+R41+R42+R43)</f>
        <v>70</v>
      </c>
      <c r="S38" s="73">
        <f t="shared" si="1"/>
        <v>0.853658536585366</v>
      </c>
      <c r="T38" s="148"/>
      <c r="U38" s="148"/>
      <c r="V38" s="148"/>
      <c r="W38" s="148"/>
      <c r="X38" s="148"/>
      <c r="Y38" s="148"/>
      <c r="Z38" s="148"/>
    </row>
    <row r="39" spans="1:26" ht="30" customHeight="1">
      <c r="A39" s="64">
        <v>30</v>
      </c>
      <c r="B39" s="143" t="s">
        <v>9</v>
      </c>
      <c r="C39" s="143" t="s">
        <v>10</v>
      </c>
      <c r="D39" s="7" t="s">
        <v>61</v>
      </c>
      <c r="E39" s="183" t="s">
        <v>63</v>
      </c>
      <c r="F39" s="192"/>
      <c r="G39" s="7" t="s">
        <v>37</v>
      </c>
      <c r="H39" s="7" t="s">
        <v>13</v>
      </c>
      <c r="I39" s="16" t="s">
        <v>64</v>
      </c>
      <c r="J39" s="69" t="s">
        <v>65</v>
      </c>
      <c r="K39" s="87"/>
      <c r="L39" s="87"/>
      <c r="M39" s="97"/>
      <c r="N39" s="70"/>
      <c r="O39" s="72"/>
      <c r="P39" s="99">
        <v>20</v>
      </c>
      <c r="Q39" s="99">
        <v>20</v>
      </c>
      <c r="R39" s="140">
        <v>19.8</v>
      </c>
      <c r="S39" s="73">
        <f t="shared" si="1"/>
        <v>99</v>
      </c>
      <c r="T39" s="148"/>
      <c r="U39" s="148"/>
      <c r="V39" s="148"/>
      <c r="W39" s="148"/>
      <c r="X39" s="148"/>
      <c r="Y39" s="148"/>
      <c r="Z39" s="148"/>
    </row>
    <row r="40" spans="1:26" ht="78" customHeight="1">
      <c r="A40" s="64">
        <v>31</v>
      </c>
      <c r="B40" s="143" t="s">
        <v>9</v>
      </c>
      <c r="C40" s="143" t="s">
        <v>10</v>
      </c>
      <c r="D40" s="7" t="s">
        <v>61</v>
      </c>
      <c r="E40" s="183" t="s">
        <v>66</v>
      </c>
      <c r="F40" s="192"/>
      <c r="G40" s="7" t="s">
        <v>37</v>
      </c>
      <c r="H40" s="7" t="s">
        <v>48</v>
      </c>
      <c r="I40" s="16" t="s">
        <v>64</v>
      </c>
      <c r="J40" s="69" t="s">
        <v>67</v>
      </c>
      <c r="K40" s="83" t="e">
        <f>SUM(#REF!)</f>
        <v>#REF!</v>
      </c>
      <c r="L40" s="83" t="e">
        <f>SUM(#REF!)</f>
        <v>#REF!</v>
      </c>
      <c r="M40" s="83" t="e">
        <f>SUM(#REF!)</f>
        <v>#REF!</v>
      </c>
      <c r="N40" s="83" t="e">
        <f>SUM(#REF!)</f>
        <v>#REF!</v>
      </c>
      <c r="O40" s="84" t="e">
        <f>SUM(#REF!)</f>
        <v>#REF!</v>
      </c>
      <c r="P40" s="99">
        <v>5600</v>
      </c>
      <c r="Q40" s="99">
        <v>5600</v>
      </c>
      <c r="R40" s="127">
        <v>0</v>
      </c>
      <c r="S40" s="99">
        <f t="shared" si="1"/>
        <v>0</v>
      </c>
      <c r="T40" s="148"/>
      <c r="U40" s="148"/>
      <c r="V40" s="148"/>
      <c r="W40" s="148"/>
      <c r="X40" s="148"/>
      <c r="Y40" s="148"/>
      <c r="Z40" s="148"/>
    </row>
    <row r="41" spans="1:26" ht="63.75">
      <c r="A41" s="64">
        <v>32</v>
      </c>
      <c r="B41" s="143" t="s">
        <v>9</v>
      </c>
      <c r="C41" s="143" t="s">
        <v>10</v>
      </c>
      <c r="D41" s="7" t="s">
        <v>61</v>
      </c>
      <c r="E41" s="194" t="s">
        <v>66</v>
      </c>
      <c r="F41" s="192"/>
      <c r="G41" s="7" t="s">
        <v>37</v>
      </c>
      <c r="H41" s="7" t="s">
        <v>13</v>
      </c>
      <c r="I41" s="16" t="s">
        <v>68</v>
      </c>
      <c r="J41" s="69" t="s">
        <v>69</v>
      </c>
      <c r="K41" s="100"/>
      <c r="L41" s="100"/>
      <c r="M41" s="97"/>
      <c r="N41" s="101"/>
      <c r="O41" s="102"/>
      <c r="P41" s="99">
        <v>90</v>
      </c>
      <c r="Q41" s="99">
        <v>90</v>
      </c>
      <c r="R41" s="140">
        <v>0</v>
      </c>
      <c r="S41" s="73">
        <f t="shared" si="1"/>
        <v>0</v>
      </c>
      <c r="T41" s="148"/>
      <c r="U41" s="148"/>
      <c r="V41" s="148"/>
      <c r="W41" s="148"/>
      <c r="X41" s="148"/>
      <c r="Y41" s="148"/>
      <c r="Z41" s="148"/>
    </row>
    <row r="42" spans="1:26" ht="38.25">
      <c r="A42" s="64">
        <v>33</v>
      </c>
      <c r="B42" s="143" t="s">
        <v>9</v>
      </c>
      <c r="C42" s="143" t="s">
        <v>10</v>
      </c>
      <c r="D42" s="7" t="s">
        <v>61</v>
      </c>
      <c r="E42" s="183" t="s">
        <v>70</v>
      </c>
      <c r="F42" s="184"/>
      <c r="G42" s="7" t="s">
        <v>37</v>
      </c>
      <c r="H42" s="7" t="s">
        <v>13</v>
      </c>
      <c r="I42" s="8" t="s">
        <v>71</v>
      </c>
      <c r="J42" s="69" t="s">
        <v>72</v>
      </c>
      <c r="K42" s="100"/>
      <c r="L42" s="100"/>
      <c r="M42" s="97"/>
      <c r="N42" s="101"/>
      <c r="O42" s="102"/>
      <c r="P42" s="99">
        <v>90</v>
      </c>
      <c r="Q42" s="99">
        <v>90</v>
      </c>
      <c r="R42" s="140">
        <v>50.2</v>
      </c>
      <c r="S42" s="73">
        <f t="shared" si="1"/>
        <v>55.77777777777778</v>
      </c>
      <c r="T42" s="148"/>
      <c r="U42" s="148"/>
      <c r="V42" s="148"/>
      <c r="W42" s="148"/>
      <c r="X42" s="148"/>
      <c r="Y42" s="148"/>
      <c r="Z42" s="148"/>
    </row>
    <row r="43" spans="1:26" ht="38.25">
      <c r="A43" s="64">
        <v>34</v>
      </c>
      <c r="B43" s="143" t="s">
        <v>9</v>
      </c>
      <c r="C43" s="143" t="s">
        <v>10</v>
      </c>
      <c r="D43" s="7" t="s">
        <v>61</v>
      </c>
      <c r="E43" s="183" t="s">
        <v>73</v>
      </c>
      <c r="F43" s="184"/>
      <c r="G43" s="7" t="s">
        <v>37</v>
      </c>
      <c r="H43" s="7" t="s">
        <v>13</v>
      </c>
      <c r="I43" s="8" t="s">
        <v>71</v>
      </c>
      <c r="J43" s="69" t="s">
        <v>110</v>
      </c>
      <c r="K43" s="100"/>
      <c r="L43" s="100"/>
      <c r="M43" s="97"/>
      <c r="N43" s="101"/>
      <c r="O43" s="102"/>
      <c r="P43" s="99">
        <v>2400</v>
      </c>
      <c r="Q43" s="99">
        <v>2400</v>
      </c>
      <c r="R43" s="140">
        <v>0</v>
      </c>
      <c r="S43" s="73">
        <f>SUM(R43/Q43*100)</f>
        <v>0</v>
      </c>
      <c r="T43" s="148"/>
      <c r="U43" s="148"/>
      <c r="V43" s="148"/>
      <c r="W43" s="148"/>
      <c r="X43" s="148"/>
      <c r="Y43" s="148"/>
      <c r="Z43" s="148"/>
    </row>
    <row r="44" spans="1:26" ht="19.5" customHeight="1">
      <c r="A44" s="64">
        <v>35</v>
      </c>
      <c r="B44" s="142" t="s">
        <v>9</v>
      </c>
      <c r="C44" s="142" t="s">
        <v>10</v>
      </c>
      <c r="D44" s="4" t="s">
        <v>75</v>
      </c>
      <c r="E44" s="189" t="s">
        <v>12</v>
      </c>
      <c r="F44" s="190"/>
      <c r="G44" s="4" t="s">
        <v>11</v>
      </c>
      <c r="H44" s="4" t="s">
        <v>13</v>
      </c>
      <c r="I44" s="5" t="s">
        <v>9</v>
      </c>
      <c r="J44" s="103" t="s">
        <v>74</v>
      </c>
      <c r="K44" s="104"/>
      <c r="L44" s="104"/>
      <c r="M44" s="105"/>
      <c r="N44" s="74"/>
      <c r="O44" s="76"/>
      <c r="P44" s="85">
        <v>0</v>
      </c>
      <c r="Q44" s="15">
        <v>0</v>
      </c>
      <c r="R44" s="141">
        <f>SUM(R45:R51)</f>
        <v>376</v>
      </c>
      <c r="S44" s="93">
        <v>0</v>
      </c>
      <c r="T44" s="148"/>
      <c r="U44" s="148"/>
      <c r="V44" s="148"/>
      <c r="W44" s="148"/>
      <c r="X44" s="148"/>
      <c r="Y44" s="148"/>
      <c r="Z44" s="148"/>
    </row>
    <row r="45" spans="1:26" ht="55.5" customHeight="1">
      <c r="A45" s="64">
        <v>36</v>
      </c>
      <c r="B45" s="160" t="s">
        <v>9</v>
      </c>
      <c r="C45" s="160" t="s">
        <v>10</v>
      </c>
      <c r="D45" s="7" t="s">
        <v>75</v>
      </c>
      <c r="E45" s="183" t="s">
        <v>147</v>
      </c>
      <c r="F45" s="184"/>
      <c r="G45" s="7" t="s">
        <v>15</v>
      </c>
      <c r="H45" s="7" t="s">
        <v>13</v>
      </c>
      <c r="I45" s="8" t="s">
        <v>76</v>
      </c>
      <c r="J45" s="121" t="s">
        <v>145</v>
      </c>
      <c r="K45" s="124"/>
      <c r="L45" s="104"/>
      <c r="M45" s="105"/>
      <c r="N45" s="74"/>
      <c r="O45" s="76"/>
      <c r="P45" s="99">
        <v>0</v>
      </c>
      <c r="Q45" s="127">
        <v>0</v>
      </c>
      <c r="R45" s="140">
        <v>2.5</v>
      </c>
      <c r="S45" s="73">
        <v>0</v>
      </c>
      <c r="T45" s="148"/>
      <c r="U45" s="148"/>
      <c r="V45" s="148"/>
      <c r="W45" s="148"/>
      <c r="X45" s="148"/>
      <c r="Y45" s="148"/>
      <c r="Z45" s="148"/>
    </row>
    <row r="46" spans="1:26" ht="69.75" customHeight="1">
      <c r="A46" s="64">
        <v>37</v>
      </c>
      <c r="B46" s="143" t="s">
        <v>9</v>
      </c>
      <c r="C46" s="143" t="s">
        <v>10</v>
      </c>
      <c r="D46" s="7" t="s">
        <v>75</v>
      </c>
      <c r="E46" s="183" t="s">
        <v>117</v>
      </c>
      <c r="F46" s="184"/>
      <c r="G46" s="7" t="s">
        <v>15</v>
      </c>
      <c r="H46" s="7" t="s">
        <v>13</v>
      </c>
      <c r="I46" s="8" t="s">
        <v>76</v>
      </c>
      <c r="J46" s="121" t="s">
        <v>118</v>
      </c>
      <c r="K46" s="124"/>
      <c r="L46" s="104"/>
      <c r="M46" s="105"/>
      <c r="N46" s="74"/>
      <c r="O46" s="76"/>
      <c r="P46" s="99">
        <v>0</v>
      </c>
      <c r="Q46" s="127">
        <v>0</v>
      </c>
      <c r="R46" s="140">
        <v>18</v>
      </c>
      <c r="S46" s="73">
        <v>0</v>
      </c>
      <c r="T46" s="148"/>
      <c r="U46" s="148"/>
      <c r="V46" s="148"/>
      <c r="W46" s="148"/>
      <c r="X46" s="148"/>
      <c r="Y46" s="148"/>
      <c r="Z46" s="148"/>
    </row>
    <row r="47" spans="1:26" ht="69.75" customHeight="1">
      <c r="A47" s="64">
        <v>38</v>
      </c>
      <c r="B47" s="143" t="s">
        <v>9</v>
      </c>
      <c r="C47" s="143" t="s">
        <v>10</v>
      </c>
      <c r="D47" s="7" t="s">
        <v>75</v>
      </c>
      <c r="E47" s="183" t="s">
        <v>125</v>
      </c>
      <c r="F47" s="184"/>
      <c r="G47" s="7" t="s">
        <v>15</v>
      </c>
      <c r="H47" s="7" t="s">
        <v>13</v>
      </c>
      <c r="I47" s="8" t="s">
        <v>76</v>
      </c>
      <c r="J47" s="121" t="s">
        <v>126</v>
      </c>
      <c r="K47" s="124"/>
      <c r="L47" s="104"/>
      <c r="M47" s="105"/>
      <c r="N47" s="74"/>
      <c r="O47" s="76"/>
      <c r="P47" s="99">
        <v>0</v>
      </c>
      <c r="Q47" s="127">
        <v>0</v>
      </c>
      <c r="R47" s="140">
        <v>5</v>
      </c>
      <c r="S47" s="73">
        <v>0</v>
      </c>
      <c r="T47" s="148"/>
      <c r="U47" s="148"/>
      <c r="V47" s="148"/>
      <c r="W47" s="148"/>
      <c r="X47" s="148"/>
      <c r="Y47" s="148"/>
      <c r="Z47" s="148"/>
    </row>
    <row r="48" spans="1:26" ht="69.75" customHeight="1">
      <c r="A48" s="64"/>
      <c r="B48" s="175" t="s">
        <v>9</v>
      </c>
      <c r="C48" s="175" t="s">
        <v>10</v>
      </c>
      <c r="D48" s="7" t="s">
        <v>75</v>
      </c>
      <c r="E48" s="183" t="s">
        <v>167</v>
      </c>
      <c r="F48" s="184"/>
      <c r="G48" s="7" t="s">
        <v>15</v>
      </c>
      <c r="H48" s="7" t="s">
        <v>13</v>
      </c>
      <c r="I48" s="8" t="s">
        <v>76</v>
      </c>
      <c r="J48" s="121" t="s">
        <v>168</v>
      </c>
      <c r="K48" s="124"/>
      <c r="L48" s="104"/>
      <c r="M48" s="105"/>
      <c r="N48" s="74"/>
      <c r="O48" s="76"/>
      <c r="P48" s="99">
        <v>0</v>
      </c>
      <c r="Q48" s="127">
        <v>0</v>
      </c>
      <c r="R48" s="140">
        <v>1</v>
      </c>
      <c r="S48" s="73">
        <v>0</v>
      </c>
      <c r="T48" s="148"/>
      <c r="U48" s="148"/>
      <c r="V48" s="148"/>
      <c r="W48" s="148"/>
      <c r="X48" s="148"/>
      <c r="Y48" s="148"/>
      <c r="Z48" s="148"/>
    </row>
    <row r="49" spans="1:26" ht="69.75" customHeight="1">
      <c r="A49" s="64">
        <v>39</v>
      </c>
      <c r="B49" s="165" t="s">
        <v>9</v>
      </c>
      <c r="C49" s="165" t="s">
        <v>10</v>
      </c>
      <c r="D49" s="7" t="s">
        <v>75</v>
      </c>
      <c r="E49" s="183" t="s">
        <v>150</v>
      </c>
      <c r="F49" s="184"/>
      <c r="G49" s="7" t="s">
        <v>15</v>
      </c>
      <c r="H49" s="7" t="s">
        <v>13</v>
      </c>
      <c r="I49" s="8" t="s">
        <v>76</v>
      </c>
      <c r="J49" s="121" t="s">
        <v>151</v>
      </c>
      <c r="K49" s="124"/>
      <c r="L49" s="104"/>
      <c r="M49" s="105"/>
      <c r="N49" s="74"/>
      <c r="O49" s="76"/>
      <c r="P49" s="99">
        <v>0</v>
      </c>
      <c r="Q49" s="127">
        <v>0</v>
      </c>
      <c r="R49" s="140">
        <v>3</v>
      </c>
      <c r="S49" s="73">
        <v>0</v>
      </c>
      <c r="T49" s="148"/>
      <c r="U49" s="148"/>
      <c r="V49" s="148"/>
      <c r="W49" s="148"/>
      <c r="X49" s="148"/>
      <c r="Y49" s="148"/>
      <c r="Z49" s="148"/>
    </row>
    <row r="50" spans="1:26" ht="69.75" customHeight="1">
      <c r="A50" s="64">
        <v>40</v>
      </c>
      <c r="B50" s="161" t="s">
        <v>9</v>
      </c>
      <c r="C50" s="161" t="s">
        <v>10</v>
      </c>
      <c r="D50" s="7" t="s">
        <v>75</v>
      </c>
      <c r="E50" s="183" t="s">
        <v>148</v>
      </c>
      <c r="F50" s="184"/>
      <c r="G50" s="7" t="s">
        <v>15</v>
      </c>
      <c r="H50" s="7" t="s">
        <v>13</v>
      </c>
      <c r="I50" s="8" t="s">
        <v>76</v>
      </c>
      <c r="J50" s="121" t="s">
        <v>149</v>
      </c>
      <c r="K50" s="124"/>
      <c r="L50" s="104"/>
      <c r="M50" s="105"/>
      <c r="N50" s="74"/>
      <c r="O50" s="76"/>
      <c r="P50" s="99">
        <v>0</v>
      </c>
      <c r="Q50" s="127">
        <v>0</v>
      </c>
      <c r="R50" s="140">
        <v>10</v>
      </c>
      <c r="S50" s="73">
        <v>0</v>
      </c>
      <c r="T50" s="148"/>
      <c r="U50" s="148"/>
      <c r="V50" s="148"/>
      <c r="W50" s="148"/>
      <c r="X50" s="148"/>
      <c r="Y50" s="148"/>
      <c r="Z50" s="148"/>
    </row>
    <row r="51" spans="1:26" ht="55.5" customHeight="1">
      <c r="A51" s="64">
        <v>41</v>
      </c>
      <c r="B51" s="143" t="s">
        <v>9</v>
      </c>
      <c r="C51" s="143" t="s">
        <v>10</v>
      </c>
      <c r="D51" s="7" t="s">
        <v>75</v>
      </c>
      <c r="E51" s="183" t="s">
        <v>127</v>
      </c>
      <c r="F51" s="184"/>
      <c r="G51" s="7" t="s">
        <v>15</v>
      </c>
      <c r="H51" s="7" t="s">
        <v>13</v>
      </c>
      <c r="I51" s="8" t="s">
        <v>76</v>
      </c>
      <c r="J51" s="121" t="s">
        <v>128</v>
      </c>
      <c r="K51" s="100"/>
      <c r="L51" s="100"/>
      <c r="M51" s="97"/>
      <c r="N51" s="101"/>
      <c r="O51" s="102"/>
      <c r="P51" s="99">
        <v>0</v>
      </c>
      <c r="Q51" s="127">
        <v>0</v>
      </c>
      <c r="R51" s="140">
        <v>336.5</v>
      </c>
      <c r="S51" s="73">
        <v>0</v>
      </c>
      <c r="T51" s="148"/>
      <c r="U51" s="148"/>
      <c r="V51" s="148"/>
      <c r="W51" s="148"/>
      <c r="X51" s="148"/>
      <c r="Y51" s="148"/>
      <c r="Z51" s="148"/>
    </row>
    <row r="52" spans="1:26" ht="25.5" customHeight="1">
      <c r="A52" s="64">
        <v>42</v>
      </c>
      <c r="B52" s="154" t="s">
        <v>9</v>
      </c>
      <c r="C52" s="154" t="s">
        <v>10</v>
      </c>
      <c r="D52" s="4" t="s">
        <v>130</v>
      </c>
      <c r="E52" s="189" t="s">
        <v>26</v>
      </c>
      <c r="F52" s="190"/>
      <c r="G52" s="4" t="s">
        <v>11</v>
      </c>
      <c r="H52" s="4" t="s">
        <v>13</v>
      </c>
      <c r="I52" s="17" t="s">
        <v>131</v>
      </c>
      <c r="J52" s="155" t="s">
        <v>133</v>
      </c>
      <c r="K52" s="100"/>
      <c r="L52" s="100"/>
      <c r="M52" s="97"/>
      <c r="N52" s="101"/>
      <c r="O52" s="102"/>
      <c r="P52" s="85">
        <f>SUM(P53:P53)</f>
        <v>0</v>
      </c>
      <c r="Q52" s="15">
        <f>SUM(Q53:Q53)</f>
        <v>0</v>
      </c>
      <c r="R52" s="141">
        <f>SUM(R53:R53)</f>
        <v>-0.3</v>
      </c>
      <c r="S52" s="93">
        <f>SUM(S53:S53)</f>
        <v>0</v>
      </c>
      <c r="T52" s="148"/>
      <c r="U52" s="148"/>
      <c r="V52" s="148"/>
      <c r="W52" s="148"/>
      <c r="X52" s="148"/>
      <c r="Y52" s="148"/>
      <c r="Z52" s="148"/>
    </row>
    <row r="53" spans="1:26" ht="18.75" customHeight="1">
      <c r="A53" s="64">
        <v>43</v>
      </c>
      <c r="B53" s="153" t="s">
        <v>9</v>
      </c>
      <c r="C53" s="153" t="s">
        <v>10</v>
      </c>
      <c r="D53" s="7" t="s">
        <v>130</v>
      </c>
      <c r="E53" s="183" t="s">
        <v>63</v>
      </c>
      <c r="F53" s="184"/>
      <c r="G53" s="7" t="s">
        <v>37</v>
      </c>
      <c r="H53" s="7" t="s">
        <v>13</v>
      </c>
      <c r="I53" s="16" t="s">
        <v>131</v>
      </c>
      <c r="J53" s="121" t="s">
        <v>132</v>
      </c>
      <c r="K53" s="100"/>
      <c r="L53" s="100"/>
      <c r="M53" s="97"/>
      <c r="N53" s="101"/>
      <c r="O53" s="102"/>
      <c r="P53" s="99">
        <v>0</v>
      </c>
      <c r="Q53" s="127">
        <v>0</v>
      </c>
      <c r="R53" s="140">
        <v>-0.3</v>
      </c>
      <c r="S53" s="73">
        <v>0</v>
      </c>
      <c r="T53" s="148"/>
      <c r="U53" s="148"/>
      <c r="V53" s="148"/>
      <c r="W53" s="148"/>
      <c r="X53" s="148"/>
      <c r="Y53" s="148"/>
      <c r="Z53" s="148"/>
    </row>
    <row r="54" spans="1:26" ht="15">
      <c r="A54" s="64">
        <v>44</v>
      </c>
      <c r="B54" s="142" t="s">
        <v>9</v>
      </c>
      <c r="C54" s="4" t="s">
        <v>77</v>
      </c>
      <c r="D54" s="4" t="s">
        <v>11</v>
      </c>
      <c r="E54" s="189" t="s">
        <v>12</v>
      </c>
      <c r="F54" s="190"/>
      <c r="G54" s="4" t="s">
        <v>11</v>
      </c>
      <c r="H54" s="4" t="s">
        <v>13</v>
      </c>
      <c r="I54" s="17" t="s">
        <v>9</v>
      </c>
      <c r="J54" s="34" t="s">
        <v>78</v>
      </c>
      <c r="K54" s="87">
        <v>10171</v>
      </c>
      <c r="L54" s="87">
        <v>0</v>
      </c>
      <c r="M54" s="97"/>
      <c r="N54" s="70">
        <v>0</v>
      </c>
      <c r="O54" s="72">
        <v>100</v>
      </c>
      <c r="P54" s="85">
        <f>SUM(P55)</f>
        <v>310329.39999999997</v>
      </c>
      <c r="Q54" s="15">
        <f>SUM(Q55)</f>
        <v>605751.4</v>
      </c>
      <c r="R54" s="141">
        <f>SUM(R55)</f>
        <v>603198.8</v>
      </c>
      <c r="S54" s="93">
        <f aca="true" t="shared" si="2" ref="S54:S62">SUM(R54/Q54*100)</f>
        <v>99.57860600899974</v>
      </c>
      <c r="T54" s="148"/>
      <c r="U54" s="148"/>
      <c r="V54" s="148"/>
      <c r="W54" s="148"/>
      <c r="X54" s="148"/>
      <c r="Y54" s="148"/>
      <c r="Z54" s="148"/>
    </row>
    <row r="55" spans="1:26" ht="25.5">
      <c r="A55" s="64">
        <v>45</v>
      </c>
      <c r="B55" s="18" t="s">
        <v>9</v>
      </c>
      <c r="C55" s="19" t="s">
        <v>77</v>
      </c>
      <c r="D55" s="19" t="s">
        <v>22</v>
      </c>
      <c r="E55" s="189" t="s">
        <v>12</v>
      </c>
      <c r="F55" s="190"/>
      <c r="G55" s="19" t="s">
        <v>11</v>
      </c>
      <c r="H55" s="19" t="s">
        <v>13</v>
      </c>
      <c r="I55" s="20" t="s">
        <v>9</v>
      </c>
      <c r="J55" s="21" t="s">
        <v>79</v>
      </c>
      <c r="K55" s="87">
        <v>15</v>
      </c>
      <c r="L55" s="87">
        <v>48.2</v>
      </c>
      <c r="M55" s="97"/>
      <c r="N55" s="70">
        <v>58</v>
      </c>
      <c r="O55" s="72">
        <v>50</v>
      </c>
      <c r="P55" s="85">
        <f>SUM(P56+P57+P59+P68+P85+P88)</f>
        <v>310329.39999999997</v>
      </c>
      <c r="Q55" s="15">
        <f>SUM(Q56+Q57+Q58+Q59+Q68+Q85+Q88)</f>
        <v>605751.4</v>
      </c>
      <c r="R55" s="141">
        <f>SUM(R56+R57+R58+R59+R68+R85+R88)</f>
        <v>603198.8</v>
      </c>
      <c r="S55" s="93">
        <f t="shared" si="2"/>
        <v>99.57860600899974</v>
      </c>
      <c r="T55" s="148"/>
      <c r="U55" s="148"/>
      <c r="V55" s="148"/>
      <c r="W55" s="148"/>
      <c r="X55" s="148"/>
      <c r="Y55" s="148"/>
      <c r="Z55" s="148"/>
    </row>
    <row r="56" spans="1:26" ht="40.5" customHeight="1">
      <c r="A56" s="64">
        <v>46</v>
      </c>
      <c r="B56" s="18" t="s">
        <v>9</v>
      </c>
      <c r="C56" s="19" t="s">
        <v>77</v>
      </c>
      <c r="D56" s="19" t="s">
        <v>22</v>
      </c>
      <c r="E56" s="189" t="s">
        <v>80</v>
      </c>
      <c r="F56" s="192"/>
      <c r="G56" s="19" t="s">
        <v>37</v>
      </c>
      <c r="H56" s="19" t="s">
        <v>13</v>
      </c>
      <c r="I56" s="20" t="s">
        <v>81</v>
      </c>
      <c r="J56" s="21" t="s">
        <v>119</v>
      </c>
      <c r="K56" s="100"/>
      <c r="L56" s="100"/>
      <c r="M56" s="97"/>
      <c r="N56" s="101"/>
      <c r="O56" s="102"/>
      <c r="P56" s="85">
        <v>138580</v>
      </c>
      <c r="Q56" s="85">
        <v>138580</v>
      </c>
      <c r="R56" s="141">
        <v>138580</v>
      </c>
      <c r="S56" s="93">
        <f t="shared" si="2"/>
        <v>100</v>
      </c>
      <c r="T56" s="148"/>
      <c r="U56" s="148"/>
      <c r="V56" s="148"/>
      <c r="W56" s="148"/>
      <c r="X56" s="148"/>
      <c r="Y56" s="148"/>
      <c r="Z56" s="148"/>
    </row>
    <row r="57" spans="1:26" ht="27.75" customHeight="1">
      <c r="A57" s="64">
        <v>47</v>
      </c>
      <c r="B57" s="142" t="s">
        <v>9</v>
      </c>
      <c r="C57" s="4" t="s">
        <v>77</v>
      </c>
      <c r="D57" s="4" t="s">
        <v>22</v>
      </c>
      <c r="E57" s="189" t="s">
        <v>82</v>
      </c>
      <c r="F57" s="190"/>
      <c r="G57" s="4" t="s">
        <v>37</v>
      </c>
      <c r="H57" s="4" t="s">
        <v>13</v>
      </c>
      <c r="I57" s="17" t="s">
        <v>81</v>
      </c>
      <c r="J57" s="21" t="s">
        <v>120</v>
      </c>
      <c r="K57" s="100"/>
      <c r="L57" s="100"/>
      <c r="M57" s="97"/>
      <c r="N57" s="101"/>
      <c r="O57" s="102"/>
      <c r="P57" s="85">
        <v>48047</v>
      </c>
      <c r="Q57" s="85">
        <v>48047</v>
      </c>
      <c r="R57" s="141">
        <v>48047</v>
      </c>
      <c r="S57" s="93">
        <f t="shared" si="2"/>
        <v>100</v>
      </c>
      <c r="T57" s="148"/>
      <c r="U57" s="148"/>
      <c r="V57" s="148"/>
      <c r="W57" s="148"/>
      <c r="X57" s="148"/>
      <c r="Y57" s="148"/>
      <c r="Z57" s="148"/>
    </row>
    <row r="58" spans="1:26" ht="27.75" customHeight="1">
      <c r="A58" s="64">
        <v>48</v>
      </c>
      <c r="B58" s="166" t="s">
        <v>9</v>
      </c>
      <c r="C58" s="4" t="s">
        <v>77</v>
      </c>
      <c r="D58" s="4" t="s">
        <v>22</v>
      </c>
      <c r="E58" s="189" t="s">
        <v>152</v>
      </c>
      <c r="F58" s="190"/>
      <c r="G58" s="4" t="s">
        <v>37</v>
      </c>
      <c r="H58" s="4" t="s">
        <v>13</v>
      </c>
      <c r="I58" s="17" t="s">
        <v>81</v>
      </c>
      <c r="J58" s="167" t="s">
        <v>153</v>
      </c>
      <c r="K58" s="100"/>
      <c r="L58" s="100"/>
      <c r="M58" s="97"/>
      <c r="N58" s="101"/>
      <c r="O58" s="102"/>
      <c r="P58" s="85">
        <v>0</v>
      </c>
      <c r="Q58" s="85">
        <v>143.9</v>
      </c>
      <c r="R58" s="141">
        <v>143.9</v>
      </c>
      <c r="S58" s="93">
        <v>100</v>
      </c>
      <c r="T58" s="148"/>
      <c r="U58" s="148"/>
      <c r="V58" s="148"/>
      <c r="W58" s="148"/>
      <c r="X58" s="148"/>
      <c r="Y58" s="148"/>
      <c r="Z58" s="148"/>
    </row>
    <row r="59" spans="1:26" ht="25.5">
      <c r="A59" s="64">
        <v>49</v>
      </c>
      <c r="B59" s="142" t="s">
        <v>9</v>
      </c>
      <c r="C59" s="4" t="s">
        <v>77</v>
      </c>
      <c r="D59" s="4" t="s">
        <v>22</v>
      </c>
      <c r="E59" s="189" t="s">
        <v>83</v>
      </c>
      <c r="F59" s="190"/>
      <c r="G59" s="4" t="s">
        <v>11</v>
      </c>
      <c r="H59" s="4" t="s">
        <v>13</v>
      </c>
      <c r="I59" s="17" t="s">
        <v>81</v>
      </c>
      <c r="J59" s="35" t="s">
        <v>84</v>
      </c>
      <c r="K59" s="100"/>
      <c r="L59" s="100"/>
      <c r="M59" s="97"/>
      <c r="N59" s="101"/>
      <c r="O59" s="102"/>
      <c r="P59" s="85">
        <f>SUM(P62:P64)</f>
        <v>5952.599999999999</v>
      </c>
      <c r="Q59" s="15">
        <f>SUM(Q60:Q64)</f>
        <v>299801</v>
      </c>
      <c r="R59" s="141">
        <f>SUM(R60:R64)</f>
        <v>299794.9</v>
      </c>
      <c r="S59" s="93">
        <f t="shared" si="2"/>
        <v>99.99796531699361</v>
      </c>
      <c r="T59" s="148"/>
      <c r="U59" s="148"/>
      <c r="V59" s="148"/>
      <c r="W59" s="148"/>
      <c r="X59" s="148"/>
      <c r="Y59" s="148"/>
      <c r="Z59" s="148"/>
    </row>
    <row r="60" spans="1:26" ht="45" customHeight="1">
      <c r="A60" s="64">
        <v>50</v>
      </c>
      <c r="B60" s="156" t="s">
        <v>9</v>
      </c>
      <c r="C60" s="7" t="s">
        <v>77</v>
      </c>
      <c r="D60" s="7" t="s">
        <v>22</v>
      </c>
      <c r="E60" s="183" t="s">
        <v>141</v>
      </c>
      <c r="F60" s="184"/>
      <c r="G60" s="7" t="s">
        <v>37</v>
      </c>
      <c r="H60" s="7" t="s">
        <v>13</v>
      </c>
      <c r="I60" s="16" t="s">
        <v>81</v>
      </c>
      <c r="J60" s="174" t="s">
        <v>142</v>
      </c>
      <c r="K60" s="100"/>
      <c r="L60" s="100"/>
      <c r="M60" s="97"/>
      <c r="N60" s="101"/>
      <c r="O60" s="102"/>
      <c r="P60" s="85">
        <v>0</v>
      </c>
      <c r="Q60" s="127">
        <v>269534</v>
      </c>
      <c r="R60" s="140">
        <v>269528</v>
      </c>
      <c r="S60" s="73">
        <f>SUM(R60/Q60*100)</f>
        <v>99.99777393575579</v>
      </c>
      <c r="T60" s="148"/>
      <c r="U60" s="148"/>
      <c r="V60" s="148"/>
      <c r="W60" s="148"/>
      <c r="X60" s="148"/>
      <c r="Y60" s="148"/>
      <c r="Z60" s="148"/>
    </row>
    <row r="61" spans="1:26" ht="30.75" customHeight="1">
      <c r="A61" s="64">
        <v>51</v>
      </c>
      <c r="B61" s="161" t="s">
        <v>9</v>
      </c>
      <c r="C61" s="7" t="s">
        <v>77</v>
      </c>
      <c r="D61" s="7" t="s">
        <v>22</v>
      </c>
      <c r="E61" s="183" t="s">
        <v>141</v>
      </c>
      <c r="F61" s="184"/>
      <c r="G61" s="7" t="s">
        <v>37</v>
      </c>
      <c r="H61" s="7" t="s">
        <v>13</v>
      </c>
      <c r="I61" s="16" t="s">
        <v>81</v>
      </c>
      <c r="J61" s="174" t="s">
        <v>143</v>
      </c>
      <c r="K61" s="100"/>
      <c r="L61" s="100"/>
      <c r="M61" s="97"/>
      <c r="N61" s="101"/>
      <c r="O61" s="102"/>
      <c r="P61" s="85">
        <v>0</v>
      </c>
      <c r="Q61" s="127">
        <v>23277.3</v>
      </c>
      <c r="R61" s="140">
        <v>23277.2</v>
      </c>
      <c r="S61" s="73">
        <f>SUM(R61/Q61*100)</f>
        <v>99.9995703969103</v>
      </c>
      <c r="T61" s="148"/>
      <c r="U61" s="148"/>
      <c r="V61" s="148"/>
      <c r="W61" s="148"/>
      <c r="X61" s="148"/>
      <c r="Y61" s="148"/>
      <c r="Z61" s="148"/>
    </row>
    <row r="62" spans="1:26" ht="25.5">
      <c r="A62" s="64">
        <v>52</v>
      </c>
      <c r="B62" s="143" t="s">
        <v>9</v>
      </c>
      <c r="C62" s="7" t="s">
        <v>77</v>
      </c>
      <c r="D62" s="7" t="s">
        <v>22</v>
      </c>
      <c r="E62" s="183" t="s">
        <v>111</v>
      </c>
      <c r="F62" s="184"/>
      <c r="G62" s="7" t="s">
        <v>37</v>
      </c>
      <c r="H62" s="7" t="s">
        <v>13</v>
      </c>
      <c r="I62" s="16" t="s">
        <v>81</v>
      </c>
      <c r="J62" s="38" t="s">
        <v>112</v>
      </c>
      <c r="K62" s="100"/>
      <c r="L62" s="100"/>
      <c r="M62" s="97"/>
      <c r="N62" s="101"/>
      <c r="O62" s="102"/>
      <c r="P62" s="99">
        <v>0</v>
      </c>
      <c r="Q62" s="140">
        <v>1295.4</v>
      </c>
      <c r="R62" s="176">
        <v>1295.4</v>
      </c>
      <c r="S62" s="73">
        <f t="shared" si="2"/>
        <v>100</v>
      </c>
      <c r="T62" s="148"/>
      <c r="U62" s="148"/>
      <c r="V62" s="148"/>
      <c r="W62" s="148"/>
      <c r="X62" s="148"/>
      <c r="Y62" s="148"/>
      <c r="Z62" s="148"/>
    </row>
    <row r="63" spans="1:26" ht="15">
      <c r="A63" s="64">
        <v>53</v>
      </c>
      <c r="B63" s="22"/>
      <c r="C63" s="23"/>
      <c r="D63" s="23"/>
      <c r="E63" s="24"/>
      <c r="F63" s="22"/>
      <c r="G63" s="23"/>
      <c r="H63" s="23"/>
      <c r="I63" s="25"/>
      <c r="J63" s="36" t="s">
        <v>85</v>
      </c>
      <c r="K63" s="104" t="e">
        <f>SUM(K64)</f>
        <v>#REF!</v>
      </c>
      <c r="L63" s="104" t="e">
        <f>SUM(L64)</f>
        <v>#REF!</v>
      </c>
      <c r="M63" s="104" t="e">
        <f>SUM(M64)</f>
        <v>#REF!</v>
      </c>
      <c r="N63" s="104" t="e">
        <f>SUM(N64)</f>
        <v>#REF!</v>
      </c>
      <c r="O63" s="106" t="e">
        <f>SUM(O64)</f>
        <v>#REF!</v>
      </c>
      <c r="P63" s="137"/>
      <c r="Q63" s="127"/>
      <c r="R63" s="141"/>
      <c r="S63" s="93"/>
      <c r="T63" s="148"/>
      <c r="U63" s="148"/>
      <c r="V63" s="148"/>
      <c r="W63" s="148"/>
      <c r="X63" s="148"/>
      <c r="Y63" s="148"/>
      <c r="Z63" s="148"/>
    </row>
    <row r="64" spans="1:26" ht="15">
      <c r="A64" s="64">
        <v>54</v>
      </c>
      <c r="B64" s="142" t="s">
        <v>9</v>
      </c>
      <c r="C64" s="4" t="s">
        <v>77</v>
      </c>
      <c r="D64" s="4" t="s">
        <v>22</v>
      </c>
      <c r="E64" s="189" t="s">
        <v>86</v>
      </c>
      <c r="F64" s="190"/>
      <c r="G64" s="4" t="s">
        <v>37</v>
      </c>
      <c r="H64" s="4" t="s">
        <v>13</v>
      </c>
      <c r="I64" s="17" t="s">
        <v>81</v>
      </c>
      <c r="J64" s="37" t="s">
        <v>87</v>
      </c>
      <c r="K64" s="104" t="e">
        <f>K65+K67+K73+#REF!+#REF!</f>
        <v>#REF!</v>
      </c>
      <c r="L64" s="104" t="e">
        <f>L65+L67+L73+#REF!+#REF!+#REF!</f>
        <v>#REF!</v>
      </c>
      <c r="M64" s="104" t="e">
        <f>M65+M67+M73+#REF!+#REF!+#REF!</f>
        <v>#REF!</v>
      </c>
      <c r="N64" s="104" t="e">
        <f>N65+N67+N73+#REF!+#REF!</f>
        <v>#REF!</v>
      </c>
      <c r="O64" s="106" t="e">
        <f>O65+O67+O73+#REF!+#REF!</f>
        <v>#REF!</v>
      </c>
      <c r="P64" s="68">
        <f>SUM(P65:P67)</f>
        <v>5952.599999999999</v>
      </c>
      <c r="Q64" s="63">
        <f>SUM(Q65:Q67)</f>
        <v>5694.3</v>
      </c>
      <c r="R64" s="15">
        <f>SUM(R65:R67)</f>
        <v>5694.3</v>
      </c>
      <c r="S64" s="85">
        <f>SUM(R64/Q64*100)</f>
        <v>100</v>
      </c>
      <c r="T64" s="148"/>
      <c r="U64" s="148"/>
      <c r="V64" s="148"/>
      <c r="W64" s="148"/>
      <c r="X64" s="148"/>
      <c r="Y64" s="148"/>
      <c r="Z64" s="148"/>
    </row>
    <row r="65" spans="1:26" ht="34.5" customHeight="1">
      <c r="A65" s="107">
        <v>55</v>
      </c>
      <c r="B65" s="22" t="s">
        <v>9</v>
      </c>
      <c r="C65" s="23" t="s">
        <v>77</v>
      </c>
      <c r="D65" s="23" t="s">
        <v>22</v>
      </c>
      <c r="E65" s="187" t="s">
        <v>86</v>
      </c>
      <c r="F65" s="188"/>
      <c r="G65" s="23" t="s">
        <v>37</v>
      </c>
      <c r="H65" s="23" t="s">
        <v>13</v>
      </c>
      <c r="I65" s="25" t="s">
        <v>81</v>
      </c>
      <c r="J65" s="38" t="s">
        <v>88</v>
      </c>
      <c r="K65" s="108">
        <f>66999+285</f>
        <v>67284</v>
      </c>
      <c r="L65" s="108">
        <v>56071</v>
      </c>
      <c r="M65" s="97"/>
      <c r="N65" s="108">
        <f>66999+285</f>
        <v>67284</v>
      </c>
      <c r="O65" s="72">
        <v>85626</v>
      </c>
      <c r="P65" s="99">
        <v>4063</v>
      </c>
      <c r="Q65" s="99">
        <v>3788.9</v>
      </c>
      <c r="R65" s="176">
        <v>3788.9</v>
      </c>
      <c r="S65" s="109">
        <f>SUM(R65/Q65*100)</f>
        <v>100</v>
      </c>
      <c r="T65" s="148"/>
      <c r="U65" s="148"/>
      <c r="V65" s="148"/>
      <c r="W65" s="148"/>
      <c r="X65" s="148"/>
      <c r="Y65" s="148"/>
      <c r="Z65" s="148"/>
    </row>
    <row r="66" spans="1:26" ht="34.5" customHeight="1">
      <c r="A66" s="107">
        <v>56</v>
      </c>
      <c r="B66" s="22" t="s">
        <v>9</v>
      </c>
      <c r="C66" s="23" t="s">
        <v>77</v>
      </c>
      <c r="D66" s="23" t="s">
        <v>22</v>
      </c>
      <c r="E66" s="187" t="s">
        <v>86</v>
      </c>
      <c r="F66" s="191"/>
      <c r="G66" s="23" t="s">
        <v>37</v>
      </c>
      <c r="H66" s="23" t="s">
        <v>13</v>
      </c>
      <c r="I66" s="25" t="s">
        <v>81</v>
      </c>
      <c r="J66" s="139" t="s">
        <v>139</v>
      </c>
      <c r="K66" s="108"/>
      <c r="L66" s="108"/>
      <c r="M66" s="97"/>
      <c r="N66" s="108"/>
      <c r="O66" s="72"/>
      <c r="P66" s="99">
        <v>123.9</v>
      </c>
      <c r="Q66" s="127">
        <v>123.9</v>
      </c>
      <c r="R66" s="176">
        <v>123.9</v>
      </c>
      <c r="S66" s="109">
        <f>SUM(R66/Q66*100)</f>
        <v>100</v>
      </c>
      <c r="T66" s="148"/>
      <c r="U66" s="148"/>
      <c r="V66" s="148"/>
      <c r="W66" s="148"/>
      <c r="X66" s="148"/>
      <c r="Y66" s="148"/>
      <c r="Z66" s="148"/>
    </row>
    <row r="67" spans="1:26" ht="38.25">
      <c r="A67" s="107">
        <v>57</v>
      </c>
      <c r="B67" s="22" t="s">
        <v>9</v>
      </c>
      <c r="C67" s="23" t="s">
        <v>77</v>
      </c>
      <c r="D67" s="23" t="s">
        <v>22</v>
      </c>
      <c r="E67" s="187" t="s">
        <v>86</v>
      </c>
      <c r="F67" s="188"/>
      <c r="G67" s="23" t="s">
        <v>37</v>
      </c>
      <c r="H67" s="23" t="s">
        <v>13</v>
      </c>
      <c r="I67" s="25" t="s">
        <v>81</v>
      </c>
      <c r="J67" s="39" t="s">
        <v>89</v>
      </c>
      <c r="K67" s="87" t="e">
        <f>SUM(#REF!)</f>
        <v>#REF!</v>
      </c>
      <c r="L67" s="87">
        <v>29044.7</v>
      </c>
      <c r="M67" s="87">
        <v>29044.7</v>
      </c>
      <c r="N67" s="87" t="e">
        <f>SUM(#REF!)</f>
        <v>#REF!</v>
      </c>
      <c r="O67" s="110" t="e">
        <f>#REF!</f>
        <v>#REF!</v>
      </c>
      <c r="P67" s="99">
        <v>1765.7</v>
      </c>
      <c r="Q67" s="99">
        <v>1781.5</v>
      </c>
      <c r="R67" s="127">
        <v>1781.5</v>
      </c>
      <c r="S67" s="99">
        <f>SUM(R67/Q67*100)</f>
        <v>100</v>
      </c>
      <c r="T67" s="148"/>
      <c r="U67" s="148"/>
      <c r="V67" s="148"/>
      <c r="W67" s="148"/>
      <c r="X67" s="148"/>
      <c r="Y67" s="148"/>
      <c r="Z67" s="148"/>
    </row>
    <row r="68" spans="1:26" ht="21.75" customHeight="1">
      <c r="A68" s="107">
        <v>58</v>
      </c>
      <c r="B68" s="26" t="s">
        <v>9</v>
      </c>
      <c r="C68" s="27" t="s">
        <v>77</v>
      </c>
      <c r="D68" s="27" t="s">
        <v>22</v>
      </c>
      <c r="E68" s="185" t="s">
        <v>90</v>
      </c>
      <c r="F68" s="186"/>
      <c r="G68" s="27" t="s">
        <v>11</v>
      </c>
      <c r="H68" s="27" t="s">
        <v>13</v>
      </c>
      <c r="I68" s="28" t="s">
        <v>81</v>
      </c>
      <c r="J68" s="40" t="s">
        <v>91</v>
      </c>
      <c r="K68" s="70"/>
      <c r="L68" s="70"/>
      <c r="M68" s="149"/>
      <c r="N68" s="70"/>
      <c r="O68" s="72"/>
      <c r="P68" s="85">
        <f>SUM(P69+P70+P71+P72+P73+P74+P82)</f>
        <v>109814.2</v>
      </c>
      <c r="Q68" s="15">
        <f>SUM(Q69+Q70+Q71+Q72+Q73+Q74+Q82)</f>
        <v>109034.4</v>
      </c>
      <c r="R68" s="141">
        <f>SUM(R69+R70+R71+R72+R73+R74+R82)</f>
        <v>107888.6</v>
      </c>
      <c r="S68" s="93">
        <f aca="true" t="shared" si="3" ref="S68:S74">SUM(R68/Q68*100)</f>
        <v>98.94913898732878</v>
      </c>
      <c r="T68" s="148"/>
      <c r="U68" s="148"/>
      <c r="V68" s="148"/>
      <c r="W68" s="148"/>
      <c r="X68" s="148"/>
      <c r="Y68" s="148"/>
      <c r="Z68" s="148"/>
    </row>
    <row r="69" spans="1:26" ht="42.75" customHeight="1">
      <c r="A69" s="107">
        <v>59</v>
      </c>
      <c r="B69" s="22" t="s">
        <v>9</v>
      </c>
      <c r="C69" s="23" t="s">
        <v>77</v>
      </c>
      <c r="D69" s="23" t="s">
        <v>22</v>
      </c>
      <c r="E69" s="187" t="s">
        <v>95</v>
      </c>
      <c r="F69" s="191"/>
      <c r="G69" s="23" t="s">
        <v>37</v>
      </c>
      <c r="H69" s="23" t="s">
        <v>13</v>
      </c>
      <c r="I69" s="25" t="s">
        <v>81</v>
      </c>
      <c r="J69" s="179" t="s">
        <v>160</v>
      </c>
      <c r="K69" s="83" t="e">
        <f>SUM(K70:K72,K74,#REF!)</f>
        <v>#REF!</v>
      </c>
      <c r="L69" s="83" t="e">
        <f>SUM(L70:L72,L74,#REF!)</f>
        <v>#REF!</v>
      </c>
      <c r="M69" s="83" t="e">
        <f>SUM(M70:M72,M74,#REF!)</f>
        <v>#REF!</v>
      </c>
      <c r="N69" s="83" t="e">
        <f>SUM(N70:N72,N74,#REF!)</f>
        <v>#REF!</v>
      </c>
      <c r="O69" s="84" t="e">
        <f>SUM(O70:O72,O74,#REF!)</f>
        <v>#REF!</v>
      </c>
      <c r="P69" s="99">
        <v>5107</v>
      </c>
      <c r="Q69" s="99">
        <v>2276.9</v>
      </c>
      <c r="R69" s="127">
        <v>2276.9</v>
      </c>
      <c r="S69" s="99">
        <f t="shared" si="3"/>
        <v>100</v>
      </c>
      <c r="T69" s="148"/>
      <c r="U69" s="148"/>
      <c r="V69" s="148"/>
      <c r="W69" s="148"/>
      <c r="X69" s="148"/>
      <c r="Y69" s="148"/>
      <c r="Z69" s="148"/>
    </row>
    <row r="70" spans="1:26" ht="44.25" customHeight="1">
      <c r="A70" s="107">
        <v>60</v>
      </c>
      <c r="B70" s="22" t="s">
        <v>9</v>
      </c>
      <c r="C70" s="23" t="s">
        <v>77</v>
      </c>
      <c r="D70" s="23" t="s">
        <v>22</v>
      </c>
      <c r="E70" s="187" t="s">
        <v>94</v>
      </c>
      <c r="F70" s="191"/>
      <c r="G70" s="23" t="s">
        <v>37</v>
      </c>
      <c r="H70" s="23" t="s">
        <v>13</v>
      </c>
      <c r="I70" s="25" t="s">
        <v>81</v>
      </c>
      <c r="J70" s="173" t="s">
        <v>159</v>
      </c>
      <c r="K70" s="70"/>
      <c r="L70" s="70"/>
      <c r="M70" s="149"/>
      <c r="N70" s="70"/>
      <c r="O70" s="72"/>
      <c r="P70" s="99">
        <v>302.8</v>
      </c>
      <c r="Q70" s="99">
        <v>313.2</v>
      </c>
      <c r="R70" s="176">
        <v>303.6</v>
      </c>
      <c r="S70" s="109">
        <f t="shared" si="3"/>
        <v>96.93486590038314</v>
      </c>
      <c r="T70" s="148"/>
      <c r="U70" s="148"/>
      <c r="V70" s="148"/>
      <c r="W70" s="148"/>
      <c r="X70" s="148"/>
      <c r="Y70" s="148"/>
      <c r="Z70" s="148"/>
    </row>
    <row r="71" spans="1:26" ht="56.25" customHeight="1">
      <c r="A71" s="107">
        <v>61</v>
      </c>
      <c r="B71" s="22" t="s">
        <v>9</v>
      </c>
      <c r="C71" s="23" t="s">
        <v>77</v>
      </c>
      <c r="D71" s="23" t="s">
        <v>22</v>
      </c>
      <c r="E71" s="187" t="s">
        <v>96</v>
      </c>
      <c r="F71" s="192"/>
      <c r="G71" s="23" t="s">
        <v>37</v>
      </c>
      <c r="H71" s="23" t="s">
        <v>13</v>
      </c>
      <c r="I71" s="25" t="s">
        <v>81</v>
      </c>
      <c r="J71" s="179" t="s">
        <v>161</v>
      </c>
      <c r="K71" s="79">
        <v>5814</v>
      </c>
      <c r="L71" s="79">
        <v>4700</v>
      </c>
      <c r="M71" s="71"/>
      <c r="N71" s="70">
        <v>5814</v>
      </c>
      <c r="O71" s="72">
        <v>6881.9</v>
      </c>
      <c r="P71" s="99">
        <v>19.3</v>
      </c>
      <c r="Q71" s="99">
        <v>19.3</v>
      </c>
      <c r="R71" s="140">
        <v>19.3</v>
      </c>
      <c r="S71" s="73">
        <f t="shared" si="3"/>
        <v>100</v>
      </c>
      <c r="T71" s="148"/>
      <c r="U71" s="148"/>
      <c r="V71" s="148"/>
      <c r="W71" s="148"/>
      <c r="X71" s="148"/>
      <c r="Y71" s="148"/>
      <c r="Z71" s="148"/>
    </row>
    <row r="72" spans="1:26" ht="65.25" customHeight="1" thickBot="1">
      <c r="A72" s="107">
        <v>62</v>
      </c>
      <c r="B72" s="22" t="s">
        <v>9</v>
      </c>
      <c r="C72" s="23" t="s">
        <v>77</v>
      </c>
      <c r="D72" s="23" t="s">
        <v>22</v>
      </c>
      <c r="E72" s="187" t="s">
        <v>92</v>
      </c>
      <c r="F72" s="191"/>
      <c r="G72" s="23" t="s">
        <v>37</v>
      </c>
      <c r="H72" s="23" t="s">
        <v>13</v>
      </c>
      <c r="I72" s="25" t="s">
        <v>81</v>
      </c>
      <c r="J72" s="29" t="s">
        <v>162</v>
      </c>
      <c r="K72" s="111">
        <f>17124+5095</f>
        <v>22219</v>
      </c>
      <c r="L72" s="111">
        <v>17067</v>
      </c>
      <c r="M72" s="149"/>
      <c r="N72" s="70">
        <v>22219</v>
      </c>
      <c r="O72" s="72">
        <v>11986</v>
      </c>
      <c r="P72" s="99">
        <v>2415</v>
      </c>
      <c r="Q72" s="99">
        <v>2843</v>
      </c>
      <c r="R72" s="140">
        <v>2592.6</v>
      </c>
      <c r="S72" s="73">
        <f t="shared" si="3"/>
        <v>91.1924023918396</v>
      </c>
      <c r="T72" s="148"/>
      <c r="U72" s="148"/>
      <c r="V72" s="148"/>
      <c r="W72" s="148"/>
      <c r="X72" s="148"/>
      <c r="Y72" s="148"/>
      <c r="Z72" s="148"/>
    </row>
    <row r="73" spans="1:26" ht="70.5" customHeight="1">
      <c r="A73" s="107">
        <v>63</v>
      </c>
      <c r="B73" s="22" t="s">
        <v>9</v>
      </c>
      <c r="C73" s="23" t="s">
        <v>77</v>
      </c>
      <c r="D73" s="23" t="s">
        <v>22</v>
      </c>
      <c r="E73" s="187" t="s">
        <v>93</v>
      </c>
      <c r="F73" s="188"/>
      <c r="G73" s="23" t="s">
        <v>37</v>
      </c>
      <c r="H73" s="23" t="s">
        <v>13</v>
      </c>
      <c r="I73" s="25" t="s">
        <v>81</v>
      </c>
      <c r="J73" s="181" t="s">
        <v>163</v>
      </c>
      <c r="K73" s="111"/>
      <c r="L73" s="111"/>
      <c r="M73" s="149"/>
      <c r="N73" s="70"/>
      <c r="O73" s="72"/>
      <c r="P73" s="73">
        <v>8.4</v>
      </c>
      <c r="Q73" s="73">
        <v>5.8</v>
      </c>
      <c r="R73" s="140">
        <v>5.8</v>
      </c>
      <c r="S73" s="73">
        <f>SUM(R73/Q73*100)</f>
        <v>100</v>
      </c>
      <c r="T73" s="148"/>
      <c r="U73" s="148"/>
      <c r="V73" s="148"/>
      <c r="W73" s="148"/>
      <c r="X73" s="148"/>
      <c r="Y73" s="148"/>
      <c r="Z73" s="148"/>
    </row>
    <row r="74" spans="1:26" ht="31.5" customHeight="1">
      <c r="A74" s="107">
        <v>64</v>
      </c>
      <c r="B74" s="26" t="s">
        <v>9</v>
      </c>
      <c r="C74" s="27" t="s">
        <v>77</v>
      </c>
      <c r="D74" s="27" t="s">
        <v>22</v>
      </c>
      <c r="E74" s="185" t="s">
        <v>97</v>
      </c>
      <c r="F74" s="186"/>
      <c r="G74" s="27" t="s">
        <v>37</v>
      </c>
      <c r="H74" s="27" t="s">
        <v>13</v>
      </c>
      <c r="I74" s="28" t="s">
        <v>81</v>
      </c>
      <c r="J74" s="40" t="s">
        <v>98</v>
      </c>
      <c r="K74" s="70">
        <v>433.9</v>
      </c>
      <c r="L74" s="70">
        <v>433.9</v>
      </c>
      <c r="M74" s="71"/>
      <c r="N74" s="70">
        <v>433.9</v>
      </c>
      <c r="O74" s="72">
        <v>286.4</v>
      </c>
      <c r="P74" s="68">
        <f>SUM(P75:P81)</f>
        <v>23206.500000000004</v>
      </c>
      <c r="Q74" s="63">
        <f>SUM(Q75:Q81)</f>
        <v>24603.500000000004</v>
      </c>
      <c r="R74" s="93">
        <f>SUM(R75:R81)</f>
        <v>23717.7</v>
      </c>
      <c r="S74" s="93">
        <f t="shared" si="3"/>
        <v>96.39969922978436</v>
      </c>
      <c r="T74" s="148"/>
      <c r="U74" s="148"/>
      <c r="V74" s="148"/>
      <c r="W74" s="148"/>
      <c r="X74" s="148"/>
      <c r="Y74" s="148"/>
      <c r="Z74" s="148"/>
    </row>
    <row r="75" spans="1:26" ht="51">
      <c r="A75" s="107">
        <v>65</v>
      </c>
      <c r="B75" s="22" t="s">
        <v>9</v>
      </c>
      <c r="C75" s="23" t="s">
        <v>77</v>
      </c>
      <c r="D75" s="23" t="s">
        <v>22</v>
      </c>
      <c r="E75" s="187" t="s">
        <v>97</v>
      </c>
      <c r="F75" s="188"/>
      <c r="G75" s="23" t="s">
        <v>37</v>
      </c>
      <c r="H75" s="23" t="s">
        <v>13</v>
      </c>
      <c r="I75" s="25" t="s">
        <v>81</v>
      </c>
      <c r="J75" s="41" t="s">
        <v>99</v>
      </c>
      <c r="K75" s="70">
        <v>6565</v>
      </c>
      <c r="L75" s="70">
        <v>5152</v>
      </c>
      <c r="M75" s="71"/>
      <c r="N75" s="70">
        <v>6565</v>
      </c>
      <c r="O75" s="72">
        <v>7234</v>
      </c>
      <c r="P75" s="99">
        <v>1203</v>
      </c>
      <c r="Q75" s="99">
        <v>0</v>
      </c>
      <c r="R75" s="140">
        <v>0</v>
      </c>
      <c r="S75" s="73">
        <v>0</v>
      </c>
      <c r="T75" s="148"/>
      <c r="U75" s="148"/>
      <c r="V75" s="148"/>
      <c r="W75" s="148"/>
      <c r="X75" s="148"/>
      <c r="Y75" s="148"/>
      <c r="Z75" s="148"/>
    </row>
    <row r="76" spans="1:26" ht="51">
      <c r="A76" s="107">
        <v>66</v>
      </c>
      <c r="B76" s="22" t="s">
        <v>9</v>
      </c>
      <c r="C76" s="23" t="s">
        <v>77</v>
      </c>
      <c r="D76" s="23" t="s">
        <v>22</v>
      </c>
      <c r="E76" s="187" t="s">
        <v>97</v>
      </c>
      <c r="F76" s="188"/>
      <c r="G76" s="23" t="s">
        <v>37</v>
      </c>
      <c r="H76" s="23" t="s">
        <v>13</v>
      </c>
      <c r="I76" s="25" t="s">
        <v>81</v>
      </c>
      <c r="J76" s="41" t="s">
        <v>100</v>
      </c>
      <c r="K76" s="112"/>
      <c r="L76" s="112"/>
      <c r="M76" s="71"/>
      <c r="N76" s="112"/>
      <c r="O76" s="113"/>
      <c r="P76" s="99">
        <v>21553.9</v>
      </c>
      <c r="Q76" s="99">
        <v>24153.9</v>
      </c>
      <c r="R76" s="140">
        <v>23281.8</v>
      </c>
      <c r="S76" s="73">
        <f aca="true" t="shared" si="4" ref="S76:S88">SUM(R76/Q76*100)</f>
        <v>96.38940295356029</v>
      </c>
      <c r="T76" s="148"/>
      <c r="U76" s="148"/>
      <c r="V76" s="148"/>
      <c r="W76" s="148"/>
      <c r="X76" s="148"/>
      <c r="Y76" s="148"/>
      <c r="Z76" s="148"/>
    </row>
    <row r="77" spans="1:26" ht="51">
      <c r="A77" s="107">
        <v>67</v>
      </c>
      <c r="B77" s="22" t="s">
        <v>9</v>
      </c>
      <c r="C77" s="23" t="s">
        <v>77</v>
      </c>
      <c r="D77" s="23" t="s">
        <v>22</v>
      </c>
      <c r="E77" s="187" t="s">
        <v>97</v>
      </c>
      <c r="F77" s="188"/>
      <c r="G77" s="23" t="s">
        <v>37</v>
      </c>
      <c r="H77" s="23" t="s">
        <v>13</v>
      </c>
      <c r="I77" s="25" t="s">
        <v>81</v>
      </c>
      <c r="J77" s="42" t="s">
        <v>101</v>
      </c>
      <c r="K77" s="112"/>
      <c r="L77" s="112"/>
      <c r="M77" s="71"/>
      <c r="N77" s="112"/>
      <c r="O77" s="113"/>
      <c r="P77" s="99">
        <v>0.2</v>
      </c>
      <c r="Q77" s="99">
        <v>0.2</v>
      </c>
      <c r="R77" s="140">
        <v>0.2</v>
      </c>
      <c r="S77" s="73">
        <f t="shared" si="4"/>
        <v>100</v>
      </c>
      <c r="T77" s="148"/>
      <c r="U77" s="148"/>
      <c r="V77" s="148"/>
      <c r="W77" s="148"/>
      <c r="X77" s="148"/>
      <c r="Y77" s="148"/>
      <c r="Z77" s="148"/>
    </row>
    <row r="78" spans="1:26" ht="35.25" customHeight="1">
      <c r="A78" s="107">
        <v>68</v>
      </c>
      <c r="B78" s="22" t="s">
        <v>9</v>
      </c>
      <c r="C78" s="23" t="s">
        <v>77</v>
      </c>
      <c r="D78" s="23" t="s">
        <v>22</v>
      </c>
      <c r="E78" s="187" t="s">
        <v>97</v>
      </c>
      <c r="F78" s="188"/>
      <c r="G78" s="23" t="s">
        <v>37</v>
      </c>
      <c r="H78" s="23" t="s">
        <v>13</v>
      </c>
      <c r="I78" s="25" t="s">
        <v>81</v>
      </c>
      <c r="J78" s="43" t="s">
        <v>102</v>
      </c>
      <c r="K78" s="114">
        <f>SUM(K81:K84)</f>
        <v>100.1</v>
      </c>
      <c r="L78" s="114">
        <f>SUM(L81:L84)</f>
        <v>79.1</v>
      </c>
      <c r="M78" s="114">
        <f>SUM(M81:M84)</f>
        <v>0</v>
      </c>
      <c r="N78" s="114">
        <f>SUM(N81:N84)</f>
        <v>79.1</v>
      </c>
      <c r="O78" s="115">
        <f>SUM(O81:O84)</f>
        <v>83.5</v>
      </c>
      <c r="P78" s="99">
        <v>115.2</v>
      </c>
      <c r="Q78" s="99">
        <v>115.2</v>
      </c>
      <c r="R78" s="126">
        <v>115.2</v>
      </c>
      <c r="S78" s="81">
        <f t="shared" si="4"/>
        <v>100</v>
      </c>
      <c r="T78" s="148"/>
      <c r="U78" s="148"/>
      <c r="V78" s="148"/>
      <c r="W78" s="148"/>
      <c r="X78" s="148"/>
      <c r="Y78" s="148"/>
      <c r="Z78" s="148"/>
    </row>
    <row r="79" spans="1:26" ht="38.25">
      <c r="A79" s="107">
        <v>69</v>
      </c>
      <c r="B79" s="22" t="s">
        <v>9</v>
      </c>
      <c r="C79" s="23" t="s">
        <v>77</v>
      </c>
      <c r="D79" s="23" t="s">
        <v>22</v>
      </c>
      <c r="E79" s="187" t="s">
        <v>97</v>
      </c>
      <c r="F79" s="188"/>
      <c r="G79" s="23" t="s">
        <v>37</v>
      </c>
      <c r="H79" s="23" t="s">
        <v>13</v>
      </c>
      <c r="I79" s="25" t="s">
        <v>81</v>
      </c>
      <c r="J79" s="43" t="s">
        <v>103</v>
      </c>
      <c r="K79" s="70"/>
      <c r="L79" s="70"/>
      <c r="M79" s="150"/>
      <c r="N79" s="70"/>
      <c r="O79" s="72"/>
      <c r="P79" s="99">
        <v>127.4</v>
      </c>
      <c r="Q79" s="99">
        <v>127.4</v>
      </c>
      <c r="R79" s="140">
        <v>120.2</v>
      </c>
      <c r="S79" s="73">
        <f t="shared" si="4"/>
        <v>94.34850863422291</v>
      </c>
      <c r="T79" s="148"/>
      <c r="U79" s="148"/>
      <c r="V79" s="148"/>
      <c r="W79" s="148"/>
      <c r="X79" s="148"/>
      <c r="Y79" s="148"/>
      <c r="Z79" s="148"/>
    </row>
    <row r="80" spans="1:26" ht="51.75">
      <c r="A80" s="107">
        <v>70</v>
      </c>
      <c r="B80" s="22" t="s">
        <v>9</v>
      </c>
      <c r="C80" s="23" t="s">
        <v>77</v>
      </c>
      <c r="D80" s="23" t="s">
        <v>22</v>
      </c>
      <c r="E80" s="187" t="s">
        <v>97</v>
      </c>
      <c r="F80" s="191"/>
      <c r="G80" s="23" t="s">
        <v>37</v>
      </c>
      <c r="H80" s="23" t="s">
        <v>13</v>
      </c>
      <c r="I80" s="25" t="s">
        <v>81</v>
      </c>
      <c r="J80" s="158" t="s">
        <v>140</v>
      </c>
      <c r="K80" s="70"/>
      <c r="L80" s="70"/>
      <c r="M80" s="157"/>
      <c r="N80" s="70"/>
      <c r="O80" s="72"/>
      <c r="P80" s="99">
        <v>6.5</v>
      </c>
      <c r="Q80" s="99">
        <v>6.5</v>
      </c>
      <c r="R80" s="140">
        <v>0</v>
      </c>
      <c r="S80" s="73">
        <f t="shared" si="4"/>
        <v>0</v>
      </c>
      <c r="T80" s="148"/>
      <c r="U80" s="148"/>
      <c r="V80" s="148"/>
      <c r="W80" s="148"/>
      <c r="X80" s="148"/>
      <c r="Y80" s="148"/>
      <c r="Z80" s="148"/>
    </row>
    <row r="81" spans="1:26" ht="76.5">
      <c r="A81" s="107">
        <v>71</v>
      </c>
      <c r="B81" s="22" t="s">
        <v>9</v>
      </c>
      <c r="C81" s="23" t="s">
        <v>77</v>
      </c>
      <c r="D81" s="23" t="s">
        <v>22</v>
      </c>
      <c r="E81" s="187" t="s">
        <v>97</v>
      </c>
      <c r="F81" s="188"/>
      <c r="G81" s="23" t="s">
        <v>37</v>
      </c>
      <c r="H81" s="23" t="s">
        <v>13</v>
      </c>
      <c r="I81" s="25" t="s">
        <v>81</v>
      </c>
      <c r="J81" s="44" t="s">
        <v>104</v>
      </c>
      <c r="K81" s="70">
        <v>21</v>
      </c>
      <c r="L81" s="70"/>
      <c r="M81" s="71"/>
      <c r="N81" s="70"/>
      <c r="O81" s="72"/>
      <c r="P81" s="99">
        <v>200.3</v>
      </c>
      <c r="Q81" s="99">
        <v>200.3</v>
      </c>
      <c r="R81" s="140">
        <v>200.3</v>
      </c>
      <c r="S81" s="73">
        <f t="shared" si="4"/>
        <v>100</v>
      </c>
      <c r="T81" s="148"/>
      <c r="U81" s="148"/>
      <c r="V81" s="148"/>
      <c r="W81" s="148"/>
      <c r="X81" s="148"/>
      <c r="Y81" s="148"/>
      <c r="Z81" s="148"/>
    </row>
    <row r="82" spans="1:26" ht="15">
      <c r="A82" s="107">
        <v>72</v>
      </c>
      <c r="B82" s="26" t="s">
        <v>9</v>
      </c>
      <c r="C82" s="27" t="s">
        <v>77</v>
      </c>
      <c r="D82" s="27" t="s">
        <v>22</v>
      </c>
      <c r="E82" s="185" t="s">
        <v>105</v>
      </c>
      <c r="F82" s="186"/>
      <c r="G82" s="27" t="s">
        <v>37</v>
      </c>
      <c r="H82" s="27" t="s">
        <v>13</v>
      </c>
      <c r="I82" s="28" t="s">
        <v>81</v>
      </c>
      <c r="J82" s="45" t="s">
        <v>106</v>
      </c>
      <c r="K82" s="70"/>
      <c r="L82" s="70"/>
      <c r="M82" s="71"/>
      <c r="N82" s="70"/>
      <c r="O82" s="72"/>
      <c r="P82" s="85">
        <f>SUM(P83:P84)</f>
        <v>78755.2</v>
      </c>
      <c r="Q82" s="15">
        <f>SUM(Q83:Q84)</f>
        <v>78972.7</v>
      </c>
      <c r="R82" s="141">
        <f>SUM(R83:R84)</f>
        <v>78972.7</v>
      </c>
      <c r="S82" s="93">
        <f t="shared" si="4"/>
        <v>100</v>
      </c>
      <c r="T82" s="148"/>
      <c r="U82" s="148"/>
      <c r="V82" s="148"/>
      <c r="W82" s="148"/>
      <c r="X82" s="148"/>
      <c r="Y82" s="148"/>
      <c r="Z82" s="148"/>
    </row>
    <row r="83" spans="1:26" ht="53.25" customHeight="1">
      <c r="A83" s="107">
        <v>73</v>
      </c>
      <c r="B83" s="22" t="s">
        <v>9</v>
      </c>
      <c r="C83" s="23" t="s">
        <v>77</v>
      </c>
      <c r="D83" s="23" t="s">
        <v>22</v>
      </c>
      <c r="E83" s="187" t="s">
        <v>105</v>
      </c>
      <c r="F83" s="188"/>
      <c r="G83" s="23" t="s">
        <v>37</v>
      </c>
      <c r="H83" s="23" t="s">
        <v>13</v>
      </c>
      <c r="I83" s="25" t="s">
        <v>81</v>
      </c>
      <c r="J83" s="46" t="s">
        <v>107</v>
      </c>
      <c r="K83" s="70">
        <v>0.1</v>
      </c>
      <c r="L83" s="70">
        <v>0.1</v>
      </c>
      <c r="M83" s="71"/>
      <c r="N83" s="70">
        <v>0.1</v>
      </c>
      <c r="O83" s="72">
        <v>0.1</v>
      </c>
      <c r="P83" s="99">
        <v>22756.8</v>
      </c>
      <c r="Q83" s="99">
        <v>22756.8</v>
      </c>
      <c r="R83" s="140">
        <v>22756.8</v>
      </c>
      <c r="S83" s="73">
        <f t="shared" si="4"/>
        <v>100</v>
      </c>
      <c r="T83" s="148"/>
      <c r="U83" s="148"/>
      <c r="V83" s="148"/>
      <c r="W83" s="148"/>
      <c r="X83" s="148"/>
      <c r="Y83" s="148"/>
      <c r="Z83" s="148"/>
    </row>
    <row r="84" spans="1:26" ht="76.5">
      <c r="A84" s="107">
        <v>74</v>
      </c>
      <c r="B84" s="22" t="s">
        <v>9</v>
      </c>
      <c r="C84" s="30" t="s">
        <v>77</v>
      </c>
      <c r="D84" s="30" t="s">
        <v>22</v>
      </c>
      <c r="E84" s="187" t="s">
        <v>105</v>
      </c>
      <c r="F84" s="188"/>
      <c r="G84" s="30" t="s">
        <v>37</v>
      </c>
      <c r="H84" s="30" t="s">
        <v>13</v>
      </c>
      <c r="I84" s="31" t="s">
        <v>81</v>
      </c>
      <c r="J84" s="39" t="s">
        <v>108</v>
      </c>
      <c r="K84" s="79">
        <v>79</v>
      </c>
      <c r="L84" s="79">
        <v>79</v>
      </c>
      <c r="M84" s="71"/>
      <c r="N84" s="79">
        <v>79</v>
      </c>
      <c r="O84" s="72">
        <v>83.4</v>
      </c>
      <c r="P84" s="125">
        <v>55998.4</v>
      </c>
      <c r="Q84" s="125">
        <v>56215.9</v>
      </c>
      <c r="R84" s="140">
        <v>56215.9</v>
      </c>
      <c r="S84" s="73">
        <f>SUM(R84/Q84*100)</f>
        <v>100</v>
      </c>
      <c r="T84" s="148"/>
      <c r="U84" s="148"/>
      <c r="V84" s="148"/>
      <c r="W84" s="148"/>
      <c r="X84" s="148"/>
      <c r="Y84" s="148"/>
      <c r="Z84" s="148"/>
    </row>
    <row r="85" spans="1:26" ht="15">
      <c r="A85" s="107">
        <v>75</v>
      </c>
      <c r="B85" s="117" t="s">
        <v>9</v>
      </c>
      <c r="C85" s="118" t="s">
        <v>77</v>
      </c>
      <c r="D85" s="118" t="s">
        <v>22</v>
      </c>
      <c r="E85" s="185" t="s">
        <v>122</v>
      </c>
      <c r="F85" s="186"/>
      <c r="G85" s="118" t="s">
        <v>11</v>
      </c>
      <c r="H85" s="118" t="s">
        <v>13</v>
      </c>
      <c r="I85" s="119" t="s">
        <v>81</v>
      </c>
      <c r="J85" s="129" t="s">
        <v>123</v>
      </c>
      <c r="K85" s="66"/>
      <c r="L85" s="66"/>
      <c r="M85" s="151"/>
      <c r="N85" s="66"/>
      <c r="O85" s="92"/>
      <c r="P85" s="138">
        <f>SUM(P87:P87)</f>
        <v>4761</v>
      </c>
      <c r="Q85" s="168">
        <f>SUM(Q86:Q87)</f>
        <v>5056.5</v>
      </c>
      <c r="R85" s="141">
        <f>SUM(R86:R87)</f>
        <v>4578.4</v>
      </c>
      <c r="S85" s="93">
        <f>SUM(R85/Q85*100)</f>
        <v>90.54484327103727</v>
      </c>
      <c r="T85" s="148"/>
      <c r="U85" s="148"/>
      <c r="V85" s="148"/>
      <c r="W85" s="148"/>
      <c r="X85" s="148"/>
      <c r="Y85" s="148"/>
      <c r="Z85" s="148"/>
    </row>
    <row r="86" spans="1:26" ht="54.75" customHeight="1">
      <c r="A86" s="182">
        <v>76</v>
      </c>
      <c r="B86" s="6" t="s">
        <v>9</v>
      </c>
      <c r="C86" s="177" t="s">
        <v>77</v>
      </c>
      <c r="D86" s="177" t="s">
        <v>22</v>
      </c>
      <c r="E86" s="183" t="s">
        <v>169</v>
      </c>
      <c r="F86" s="184"/>
      <c r="G86" s="177" t="s">
        <v>37</v>
      </c>
      <c r="H86" s="177" t="s">
        <v>13</v>
      </c>
      <c r="I86" s="178" t="s">
        <v>81</v>
      </c>
      <c r="J86" s="179" t="s">
        <v>170</v>
      </c>
      <c r="K86" s="82"/>
      <c r="L86" s="82"/>
      <c r="M86" s="180"/>
      <c r="N86" s="82"/>
      <c r="O86" s="162"/>
      <c r="P86" s="125">
        <v>0</v>
      </c>
      <c r="Q86" s="169">
        <v>325.5</v>
      </c>
      <c r="R86" s="140">
        <v>325.5</v>
      </c>
      <c r="S86" s="73">
        <f>SUM(R86/Q86*100)</f>
        <v>100</v>
      </c>
      <c r="T86" s="148"/>
      <c r="U86" s="148"/>
      <c r="V86" s="148"/>
      <c r="W86" s="148"/>
      <c r="X86" s="148"/>
      <c r="Y86" s="148"/>
      <c r="Z86" s="148"/>
    </row>
    <row r="87" spans="1:26" ht="56.25" customHeight="1">
      <c r="A87" s="130">
        <v>77</v>
      </c>
      <c r="B87" s="131" t="s">
        <v>9</v>
      </c>
      <c r="C87" s="30" t="s">
        <v>77</v>
      </c>
      <c r="D87" s="30" t="s">
        <v>22</v>
      </c>
      <c r="E87" s="187" t="s">
        <v>116</v>
      </c>
      <c r="F87" s="193"/>
      <c r="G87" s="30" t="s">
        <v>37</v>
      </c>
      <c r="H87" s="30" t="s">
        <v>13</v>
      </c>
      <c r="I87" s="116" t="s">
        <v>81</v>
      </c>
      <c r="J87" s="132" t="s">
        <v>164</v>
      </c>
      <c r="K87" s="133"/>
      <c r="L87" s="133"/>
      <c r="M87" s="152"/>
      <c r="N87" s="133"/>
      <c r="O87" s="134"/>
      <c r="P87" s="125">
        <v>4761</v>
      </c>
      <c r="Q87" s="125">
        <v>4731</v>
      </c>
      <c r="R87" s="140">
        <v>4252.9</v>
      </c>
      <c r="S87" s="73">
        <f>SUM(R87/Q87*100)</f>
        <v>89.89431409849925</v>
      </c>
      <c r="T87" s="148"/>
      <c r="U87" s="148"/>
      <c r="V87" s="148"/>
      <c r="W87" s="148"/>
      <c r="X87" s="148"/>
      <c r="Y87" s="148"/>
      <c r="Z87" s="148"/>
    </row>
    <row r="88" spans="1:26" ht="25.5">
      <c r="A88" s="107">
        <v>78</v>
      </c>
      <c r="B88" s="117" t="s">
        <v>9</v>
      </c>
      <c r="C88" s="118" t="s">
        <v>77</v>
      </c>
      <c r="D88" s="118" t="s">
        <v>22</v>
      </c>
      <c r="E88" s="185" t="s">
        <v>113</v>
      </c>
      <c r="F88" s="186"/>
      <c r="G88" s="118" t="s">
        <v>37</v>
      </c>
      <c r="H88" s="118" t="s">
        <v>13</v>
      </c>
      <c r="I88" s="119" t="s">
        <v>81</v>
      </c>
      <c r="J88" s="120" t="s">
        <v>114</v>
      </c>
      <c r="K88" s="66"/>
      <c r="L88" s="66"/>
      <c r="M88" s="151"/>
      <c r="N88" s="66"/>
      <c r="O88" s="92"/>
      <c r="P88" s="138">
        <f>SUM(P90:P90)</f>
        <v>3174.6</v>
      </c>
      <c r="Q88" s="168">
        <f>SUM(Q89:Q90)</f>
        <v>5088.6</v>
      </c>
      <c r="R88" s="141">
        <f>SUM(R89:R90)</f>
        <v>4166</v>
      </c>
      <c r="S88" s="93">
        <f t="shared" si="4"/>
        <v>81.86927642180561</v>
      </c>
      <c r="T88" s="148"/>
      <c r="U88" s="148"/>
      <c r="V88" s="148"/>
      <c r="W88" s="148"/>
      <c r="X88" s="148"/>
      <c r="Y88" s="148"/>
      <c r="Z88" s="148"/>
    </row>
    <row r="89" spans="1:26" ht="63.75">
      <c r="A89" s="107">
        <v>79</v>
      </c>
      <c r="B89" s="131" t="s">
        <v>9</v>
      </c>
      <c r="C89" s="30" t="s">
        <v>77</v>
      </c>
      <c r="D89" s="30" t="s">
        <v>22</v>
      </c>
      <c r="E89" s="187" t="s">
        <v>113</v>
      </c>
      <c r="F89" s="191"/>
      <c r="G89" s="30" t="s">
        <v>37</v>
      </c>
      <c r="H89" s="30" t="s">
        <v>13</v>
      </c>
      <c r="I89" s="116" t="s">
        <v>81</v>
      </c>
      <c r="J89" s="163" t="s">
        <v>146</v>
      </c>
      <c r="K89" s="82"/>
      <c r="L89" s="82"/>
      <c r="M89" s="151"/>
      <c r="N89" s="82"/>
      <c r="O89" s="162"/>
      <c r="P89" s="125">
        <v>0</v>
      </c>
      <c r="Q89" s="169">
        <v>1914</v>
      </c>
      <c r="R89" s="140">
        <v>1914</v>
      </c>
      <c r="S89" s="73">
        <v>100</v>
      </c>
      <c r="T89" s="148"/>
      <c r="U89" s="148"/>
      <c r="V89" s="148"/>
      <c r="W89" s="148"/>
      <c r="X89" s="148"/>
      <c r="Y89" s="148"/>
      <c r="Z89" s="148"/>
    </row>
    <row r="90" spans="1:26" ht="45" customHeight="1">
      <c r="A90" s="107">
        <v>80</v>
      </c>
      <c r="B90" s="131" t="s">
        <v>9</v>
      </c>
      <c r="C90" s="30" t="s">
        <v>77</v>
      </c>
      <c r="D90" s="30" t="s">
        <v>22</v>
      </c>
      <c r="E90" s="187" t="s">
        <v>113</v>
      </c>
      <c r="F90" s="191"/>
      <c r="G90" s="30" t="s">
        <v>37</v>
      </c>
      <c r="H90" s="30" t="s">
        <v>13</v>
      </c>
      <c r="I90" s="116" t="s">
        <v>81</v>
      </c>
      <c r="J90" s="128" t="s">
        <v>121</v>
      </c>
      <c r="K90" s="135"/>
      <c r="L90" s="135"/>
      <c r="M90" s="149"/>
      <c r="N90" s="135"/>
      <c r="O90" s="136"/>
      <c r="P90" s="125">
        <v>3174.6</v>
      </c>
      <c r="Q90" s="125">
        <v>3174.6</v>
      </c>
      <c r="R90" s="140">
        <v>2252</v>
      </c>
      <c r="S90" s="73">
        <f>SUM(R90/Q90*100)</f>
        <v>70.93807093807094</v>
      </c>
      <c r="T90" s="148"/>
      <c r="U90" s="148"/>
      <c r="V90" s="148"/>
      <c r="W90" s="148"/>
      <c r="X90" s="148"/>
      <c r="Y90" s="148"/>
      <c r="Z90" s="148"/>
    </row>
    <row r="91" spans="1:26" ht="15.75" thickBot="1">
      <c r="A91" s="107">
        <v>81</v>
      </c>
      <c r="B91" s="122"/>
      <c r="C91" s="32"/>
      <c r="D91" s="32"/>
      <c r="E91" s="199"/>
      <c r="F91" s="199"/>
      <c r="G91" s="32"/>
      <c r="H91" s="32"/>
      <c r="I91" s="32"/>
      <c r="J91" s="47" t="s">
        <v>109</v>
      </c>
      <c r="K91" s="79"/>
      <c r="L91" s="79"/>
      <c r="M91" s="71"/>
      <c r="N91" s="79"/>
      <c r="O91" s="72"/>
      <c r="P91" s="15">
        <f>SUM(P10+P54)</f>
        <v>385982.6</v>
      </c>
      <c r="Q91" s="15">
        <f>SUM(Q10+Q54)</f>
        <v>681404.6</v>
      </c>
      <c r="R91" s="93">
        <f>SUM(R10+R54-2213.6)</f>
        <v>669269.8</v>
      </c>
      <c r="S91" s="93">
        <f>SUM(R91/Q91*100)</f>
        <v>98.21914909291779</v>
      </c>
      <c r="T91" s="148"/>
      <c r="U91" s="148"/>
      <c r="V91" s="148"/>
      <c r="W91" s="148"/>
      <c r="X91" s="148"/>
      <c r="Y91" s="148"/>
      <c r="Z91" s="148"/>
    </row>
    <row r="92" spans="1:26" ht="15">
      <c r="A92" s="148"/>
      <c r="B92" s="148"/>
      <c r="C92" s="148"/>
      <c r="D92" s="148"/>
      <c r="E92" s="148"/>
      <c r="F92" s="148"/>
      <c r="G92" s="148"/>
      <c r="H92" s="148"/>
      <c r="I92" s="148"/>
      <c r="J92" s="148" t="s">
        <v>171</v>
      </c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2:11" ht="1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2:11" ht="15">
      <c r="B94" s="33"/>
      <c r="C94" s="33"/>
      <c r="D94" s="33"/>
      <c r="E94" s="33"/>
      <c r="F94" s="33"/>
      <c r="G94" s="33"/>
      <c r="H94" s="33"/>
      <c r="I94" s="33"/>
      <c r="J94" s="33"/>
      <c r="K94" s="33"/>
    </row>
  </sheetData>
  <sheetProtection/>
  <mergeCells count="86">
    <mergeCell ref="E89:F89"/>
    <mergeCell ref="E50:F50"/>
    <mergeCell ref="E52:F52"/>
    <mergeCell ref="E45:F45"/>
    <mergeCell ref="B8:I8"/>
    <mergeCell ref="E55:F55"/>
    <mergeCell ref="E56:F56"/>
    <mergeCell ref="B9:I9"/>
    <mergeCell ref="E11:F11"/>
    <mergeCell ref="E79:F79"/>
    <mergeCell ref="E80:F80"/>
    <mergeCell ref="E20:F20"/>
    <mergeCell ref="E39:F39"/>
    <mergeCell ref="E28:F28"/>
    <mergeCell ref="E61:F61"/>
    <mergeCell ref="E58:F58"/>
    <mergeCell ref="E34:F34"/>
    <mergeCell ref="E44:F44"/>
    <mergeCell ref="J1:P1"/>
    <mergeCell ref="E10:F10"/>
    <mergeCell ref="E17:F17"/>
    <mergeCell ref="E18:F18"/>
    <mergeCell ref="E19:F19"/>
    <mergeCell ref="E24:F24"/>
    <mergeCell ref="E13:F13"/>
    <mergeCell ref="E14:F14"/>
    <mergeCell ref="A6:Z7"/>
    <mergeCell ref="E12:F12"/>
    <mergeCell ref="E35:F35"/>
    <mergeCell ref="E40:F40"/>
    <mergeCell ref="E91:F91"/>
    <mergeCell ref="E15:F15"/>
    <mergeCell ref="E21:F21"/>
    <mergeCell ref="E38:F38"/>
    <mergeCell ref="E88:F88"/>
    <mergeCell ref="E57:F57"/>
    <mergeCell ref="E90:F90"/>
    <mergeCell ref="E29:F29"/>
    <mergeCell ref="E33:F33"/>
    <mergeCell ref="P2:S4"/>
    <mergeCell ref="E43:F43"/>
    <mergeCell ref="E42:F42"/>
    <mergeCell ref="E32:F32"/>
    <mergeCell ref="E27:F27"/>
    <mergeCell ref="E16:F16"/>
    <mergeCell ref="E22:F22"/>
    <mergeCell ref="E23:F23"/>
    <mergeCell ref="E30:F30"/>
    <mergeCell ref="E31:F31"/>
    <mergeCell ref="E36:F36"/>
    <mergeCell ref="E54:F54"/>
    <mergeCell ref="E41:F41"/>
    <mergeCell ref="E37:F37"/>
    <mergeCell ref="E46:F46"/>
    <mergeCell ref="E25:F25"/>
    <mergeCell ref="E26:F26"/>
    <mergeCell ref="E85:F85"/>
    <mergeCell ref="E87:F87"/>
    <mergeCell ref="E74:F74"/>
    <mergeCell ref="E69:F69"/>
    <mergeCell ref="E72:F72"/>
    <mergeCell ref="E66:F66"/>
    <mergeCell ref="E67:F67"/>
    <mergeCell ref="E81:F81"/>
    <mergeCell ref="E77:F77"/>
    <mergeCell ref="E76:F76"/>
    <mergeCell ref="E70:F70"/>
    <mergeCell ref="E71:F71"/>
    <mergeCell ref="E47:F47"/>
    <mergeCell ref="E53:F53"/>
    <mergeCell ref="E59:F59"/>
    <mergeCell ref="E60:F60"/>
    <mergeCell ref="E51:F51"/>
    <mergeCell ref="E48:F48"/>
    <mergeCell ref="E68:F68"/>
    <mergeCell ref="E49:F49"/>
    <mergeCell ref="E86:F86"/>
    <mergeCell ref="E82:F82"/>
    <mergeCell ref="E84:F84"/>
    <mergeCell ref="E64:F64"/>
    <mergeCell ref="E62:F62"/>
    <mergeCell ref="E73:F73"/>
    <mergeCell ref="E83:F83"/>
    <mergeCell ref="E75:F75"/>
    <mergeCell ref="E78:F78"/>
    <mergeCell ref="E65:F65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4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жданова</cp:lastModifiedBy>
  <cp:lastPrinted>2021-10-07T12:43:10Z</cp:lastPrinted>
  <dcterms:created xsi:type="dcterms:W3CDTF">2020-05-17T11:11:22Z</dcterms:created>
  <dcterms:modified xsi:type="dcterms:W3CDTF">2023-04-27T04:51:48Z</dcterms:modified>
  <cp:category/>
  <cp:version/>
  <cp:contentType/>
  <cp:contentStatus/>
</cp:coreProperties>
</file>