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'Лист1'!$A$1:$T$98</definedName>
  </definedNames>
  <calcPr fullCalcOnLoad="1"/>
</workbook>
</file>

<file path=xl/sharedStrings.xml><?xml version="1.0" encoding="utf-8"?>
<sst xmlns="http://schemas.openxmlformats.org/spreadsheetml/2006/main" count="697" uniqueCount="179">
  <si>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</si>
  <si>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</si>
  <si>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</si>
  <si>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</si>
  <si>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</si>
  <si>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</si>
  <si>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</si>
  <si>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</si>
  <si>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</si>
  <si>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</si>
  <si>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</si>
  <si>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</si>
  <si>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</si>
  <si>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</si>
  <si>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</si>
  <si>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</si>
  <si>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</si>
  <si>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</si>
  <si>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</si>
  <si>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</si>
  <si>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</si>
  <si>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</si>
  <si>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</si>
  <si>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</si>
  <si>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</si>
  <si>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</si>
  <si>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</si>
  <si>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</si>
  <si>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</si>
  <si>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</si>
  <si>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</si>
  <si>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</si>
  <si>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</si>
  <si>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</si>
  <si>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</si>
  <si>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</si>
  <si>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</si>
  <si>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</si>
  <si>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</si>
  <si>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</si>
  <si>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</si>
  <si>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</si>
  <si>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</si>
  <si>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</si>
  <si>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</si>
  <si>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</si>
  <si>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</si>
  <si>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</si>
  <si>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</si>
  <si>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</si>
  <si>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</si>
  <si>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</si>
  <si>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</si>
  <si>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</si>
  <si>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</si>
  <si>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</si>
  <si>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</si>
  <si>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</si>
  <si>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</si>
  <si>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</si>
  <si>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</si>
  <si>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</si>
  <si>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</si>
  <si>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</si>
  <si>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</si>
  <si>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</si>
  <si>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</si>
  <si>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</si>
  <si>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</si>
  <si>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</si>
  <si>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</si>
  <si>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</si>
  <si>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</si>
  <si>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</si>
  <si>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</si>
  <si>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</si>
  <si>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</si>
  <si>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</si>
  <si>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</si>
  <si>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</si>
  <si>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</t>
  </si>
  <si>
    <t>140</t>
  </si>
  <si>
    <t>10123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</si>
  <si>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</si>
  <si>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07090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</si>
  <si>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</si>
  <si>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</si>
  <si>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</si>
  <si>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</si>
  <si>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</si>
  <si>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</si>
  <si>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</si>
  <si>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</si>
  <si>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</si>
  <si>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</si>
  <si>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</si>
  <si>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</si>
  <si>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</si>
  <si>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30000</t>
  </si>
  <si>
    <t>Субвенции бюджетам бюджетной системы Российской Федерации</t>
  </si>
  <si>
    <t>35250</t>
  </si>
  <si>
    <t>35462</t>
  </si>
  <si>
    <t>35469</t>
  </si>
  <si>
    <t>35118</t>
  </si>
  <si>
    <t>30022</t>
  </si>
  <si>
    <t>35120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</si>
  <si>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</si>
  <si>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</si>
  <si>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</si>
  <si>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</si>
  <si>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</si>
  <si>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</si>
  <si>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</si>
  <si>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</si>
  <si>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</si>
  <si>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</si>
  <si>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</si>
  <si>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</si>
  <si>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</si>
  <si>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</si>
  <si>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</si>
  <si>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</si>
  <si>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</si>
  <si>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>Прочие межбюджетные трансферты, передаваемые бюджетам городских округов</t>
  </si>
  <si>
    <t>09044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</si>
  <si>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</si>
  <si>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</si>
  <si>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</si>
  <si>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</si>
  <si>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</si>
  <si>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</si>
  <si>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01063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</si>
  <si>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</si>
  <si>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</si>
  <si>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10129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</si>
  <si>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</si>
  <si>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</si>
  <si>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</si>
  <si>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</si>
  <si>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</si>
  <si>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</si>
  <si>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</si>
  <si>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</si>
  <si>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0010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</si>
  <si>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</si>
  <si>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40000</t>
  </si>
  <si>
    <t>Иные межбюджетные трансферты</t>
  </si>
  <si>
    <t>Утверждено Решением Думы от 22.12.2020 № 35</t>
  </si>
  <si>
    <t xml:space="preserve">Осуществление мероприятий по поэтапному внедрению Всероссийского физкультурно-спортивного комплекса «Готов к труду и обороне» </t>
  </si>
  <si>
    <t xml:space="preserve"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информационных технологий и оцифровки </t>
  </si>
  <si>
    <t>Субсидии на информатизацию муниципальных музеев, в том числе приобретение компьютерного оборудования и лицензионного программного обеспечения, подключение музеев к информационно-телекоммуникационной сети «Интернет»</t>
  </si>
  <si>
    <t xml:space="preserve">Иной межбюджетный трансферт из областного бюджета бюджетам муниципальных образований, расположенных на территории свердловской области, в 2021 году на строительство, реконструкцию, капитальный ремонт, ремонт автомобильных дорог общего пользования местного значения </t>
  </si>
  <si>
    <t>Иной межбюджетный трансферт на приобретение покрышки борцовского ковра для муниципального казенного учреждения «Махнёвский физкультурно-спортивный комплекс «Ермак»</t>
  </si>
  <si>
    <t>07014</t>
  </si>
  <si>
    <t>0011</t>
  </si>
  <si>
    <t>02994</t>
  </si>
  <si>
    <t>Прочие доходы от компенсации затрат бюджетов городских округов (в части возврата дебиторской задолженности прошлых лет)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</si>
  <si>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</si>
  <si>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01053</t>
  </si>
  <si>
    <t>01073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</si>
  <si>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</si>
  <si>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01083</t>
  </si>
  <si>
    <t>01153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</si>
  <si>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</si>
  <si>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</si>
  <si>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</si>
  <si>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</si>
  <si>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</si>
  <si>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</si>
  <si>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наем) муниципального жилищного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</si>
  <si>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(прочие доходы от использования имущества)</t>
  </si>
  <si>
    <t>ИНФОРМАЦИЯ О ПОСТУПЛЕНИИ  ДОХОДОВ БЮДЖЕТА МАХНЁВСКОГО МУНИЦИПАЛЬНОГО ОБРАЗОВАНИЯ НА 01.01.2022 ГОДА</t>
  </si>
  <si>
    <t>17</t>
  </si>
  <si>
    <t>180</t>
  </si>
  <si>
    <t>Невыясненные поступления, зачисляемые в бюджеты городских округов</t>
  </si>
  <si>
    <t xml:space="preserve">НЕВЫЯСНЕННЫЕ ПОСТУПЛЕНИЯ </t>
  </si>
  <si>
    <t>Исполнение на 01.10.2022 года, в тыс. руб.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</si>
  <si>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</si>
  <si>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Приложение №1 к Решение ДумыМахнёвского муниципального образования          от  2022 №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</si>
</sst>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[$-FC19]d\ mmmm\ yyyy\ &quot;г.&quot;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i/>
      <sz val="10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theme="1"/>
      <name val="Times New Roman"/>
      <family val="1"/>
    </font>
    <font>
      <sz val="10"/>
      <color rgb="FF000000"/>
      <name val="Liberation Serif"/>
      <family val="1"/>
    </font>
    <font>
      <sz val="10"/>
      <color rgb="FFFF0000"/>
      <name val="Liberation Serif"/>
      <family val="1"/>
    </font>
    <font>
      <b/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2">
      <alignment horizontal="center" vertical="top" shrinkToFit="1"/>
      <protection/>
    </xf>
    <xf numFmtId="49" fontId="31" fillId="0" borderId="3">
      <alignment horizontal="center" vertical="top" shrinkToFit="1"/>
      <protection/>
    </xf>
    <xf numFmtId="49" fontId="31" fillId="0" borderId="4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5" applyNumberFormat="0" applyAlignment="0" applyProtection="0"/>
    <xf numFmtId="0" fontId="33" fillId="27" borderId="6" applyNumberFormat="0" applyAlignment="0" applyProtection="0"/>
    <xf numFmtId="0" fontId="34" fillId="27" borderId="5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2" fontId="49" fillId="33" borderId="17" xfId="0" applyNumberFormat="1" applyFont="1" applyFill="1" applyBorder="1" applyAlignment="1">
      <alignment horizontal="right"/>
    </xf>
    <xf numFmtId="49" fontId="3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2" fontId="49" fillId="0" borderId="17" xfId="0" applyNumberFormat="1" applyFont="1" applyFill="1" applyBorder="1" applyAlignment="1">
      <alignment/>
    </xf>
    <xf numFmtId="172" fontId="50" fillId="0" borderId="17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49" fontId="2" fillId="33" borderId="25" xfId="0" applyNumberFormat="1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3" fillId="33" borderId="32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37" xfId="0" applyFont="1" applyBorder="1" applyAlignment="1">
      <alignment horizont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7" xfId="0" applyNumberFormat="1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center" wrapText="1"/>
    </xf>
    <xf numFmtId="172" fontId="2" fillId="33" borderId="40" xfId="0" applyNumberFormat="1" applyFont="1" applyFill="1" applyBorder="1" applyAlignment="1">
      <alignment/>
    </xf>
    <xf numFmtId="172" fontId="2" fillId="33" borderId="41" xfId="0" applyNumberFormat="1" applyFont="1" applyFill="1" applyBorder="1" applyAlignment="1">
      <alignment/>
    </xf>
    <xf numFmtId="172" fontId="49" fillId="33" borderId="17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vertical="center" wrapText="1"/>
    </xf>
    <xf numFmtId="172" fontId="2" fillId="33" borderId="36" xfId="0" applyNumberFormat="1" applyFont="1" applyFill="1" applyBorder="1" applyAlignment="1">
      <alignment/>
    </xf>
    <xf numFmtId="172" fontId="2" fillId="33" borderId="42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vertical="center" wrapText="1"/>
    </xf>
    <xf numFmtId="172" fontId="3" fillId="33" borderId="35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3" fillId="33" borderId="34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 horizontal="right"/>
    </xf>
    <xf numFmtId="172" fontId="2" fillId="33" borderId="43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172" fontId="2" fillId="33" borderId="45" xfId="0" applyNumberFormat="1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vertical="center" wrapText="1"/>
    </xf>
    <xf numFmtId="172" fontId="3" fillId="33" borderId="36" xfId="0" applyNumberFormat="1" applyFont="1" applyFill="1" applyBorder="1" applyAlignment="1">
      <alignment/>
    </xf>
    <xf numFmtId="172" fontId="3" fillId="33" borderId="42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35" xfId="0" applyNumberFormat="1" applyFont="1" applyFill="1" applyBorder="1" applyAlignment="1">
      <alignment horizontal="right"/>
    </xf>
    <xf numFmtId="172" fontId="2" fillId="33" borderId="34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vertical="center" wrapText="1"/>
    </xf>
    <xf numFmtId="172" fontId="3" fillId="33" borderId="35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25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172" fontId="2" fillId="33" borderId="35" xfId="0" applyNumberFormat="1" applyFont="1" applyFill="1" applyBorder="1" applyAlignment="1">
      <alignment/>
    </xf>
    <xf numFmtId="172" fontId="2" fillId="33" borderId="34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0" fontId="3" fillId="33" borderId="25" xfId="0" applyNumberFormat="1" applyFont="1" applyFill="1" applyBorder="1" applyAlignment="1">
      <alignment vertical="center" wrapText="1"/>
    </xf>
    <xf numFmtId="49" fontId="3" fillId="0" borderId="33" xfId="0" applyNumberFormat="1" applyFont="1" applyBorder="1" applyAlignment="1">
      <alignment/>
    </xf>
    <xf numFmtId="172" fontId="3" fillId="33" borderId="36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25" xfId="0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horizontal="right"/>
    </xf>
    <xf numFmtId="172" fontId="3" fillId="33" borderId="43" xfId="0" applyNumberFormat="1" applyFont="1" applyFill="1" applyBorder="1" applyAlignment="1">
      <alignment horizontal="right"/>
    </xf>
    <xf numFmtId="172" fontId="3" fillId="33" borderId="43" xfId="0" applyNumberFormat="1" applyFont="1" applyFill="1" applyBorder="1" applyAlignment="1">
      <alignment/>
    </xf>
    <xf numFmtId="172" fontId="3" fillId="33" borderId="45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left" vertical="center" wrapText="1"/>
    </xf>
    <xf numFmtId="172" fontId="2" fillId="33" borderId="43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49" fontId="52" fillId="0" borderId="1" xfId="33" applyNumberFormat="1" applyFont="1" applyAlignment="1" applyProtection="1">
      <alignment horizontal="left" vertical="center" wrapText="1"/>
      <protection/>
    </xf>
    <xf numFmtId="172" fontId="2" fillId="33" borderId="4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/>
    </xf>
    <xf numFmtId="172" fontId="3" fillId="33" borderId="34" xfId="0" applyNumberFormat="1" applyFont="1" applyFill="1" applyBorder="1" applyAlignment="1">
      <alignment horizontal="right"/>
    </xf>
    <xf numFmtId="172" fontId="6" fillId="33" borderId="35" xfId="0" applyNumberFormat="1" applyFont="1" applyFill="1" applyBorder="1" applyAlignment="1">
      <alignment/>
    </xf>
    <xf numFmtId="172" fontId="3" fillId="33" borderId="46" xfId="0" applyNumberFormat="1" applyFont="1" applyFill="1" applyBorder="1" applyAlignment="1">
      <alignment/>
    </xf>
    <xf numFmtId="172" fontId="3" fillId="33" borderId="47" xfId="0" applyNumberFormat="1" applyFont="1" applyFill="1" applyBorder="1" applyAlignment="1">
      <alignment/>
    </xf>
    <xf numFmtId="172" fontId="2" fillId="33" borderId="46" xfId="0" applyNumberFormat="1" applyFont="1" applyFill="1" applyBorder="1" applyAlignment="1">
      <alignment/>
    </xf>
    <xf numFmtId="172" fontId="2" fillId="33" borderId="47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vertical="center" wrapText="1"/>
    </xf>
    <xf numFmtId="49" fontId="52" fillId="0" borderId="1" xfId="33" applyNumberFormat="1" applyFont="1" applyProtection="1">
      <alignment horizontal="left" vertical="top" wrapText="1"/>
      <protection/>
    </xf>
    <xf numFmtId="49" fontId="3" fillId="0" borderId="48" xfId="0" applyNumberFormat="1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wrapText="1"/>
    </xf>
    <xf numFmtId="172" fontId="2" fillId="33" borderId="26" xfId="0" applyNumberFormat="1" applyFont="1" applyFill="1" applyBorder="1" applyAlignment="1">
      <alignment horizontal="right"/>
    </xf>
    <xf numFmtId="172" fontId="3" fillId="33" borderId="31" xfId="0" applyNumberFormat="1" applyFont="1" applyFill="1" applyBorder="1" applyAlignment="1">
      <alignment horizontal="right"/>
    </xf>
    <xf numFmtId="172" fontId="50" fillId="33" borderId="17" xfId="0" applyNumberFormat="1" applyFont="1" applyFill="1" applyBorder="1" applyAlignment="1">
      <alignment/>
    </xf>
    <xf numFmtId="172" fontId="50" fillId="33" borderId="1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vertical="center" wrapText="1"/>
    </xf>
    <xf numFmtId="0" fontId="5" fillId="0" borderId="17" xfId="0" applyNumberFormat="1" applyFont="1" applyBorder="1" applyAlignment="1">
      <alignment wrapText="1"/>
    </xf>
    <xf numFmtId="0" fontId="2" fillId="0" borderId="34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wrapText="1"/>
    </xf>
    <xf numFmtId="172" fontId="6" fillId="34" borderId="30" xfId="0" applyNumberFormat="1" applyFont="1" applyFill="1" applyBorder="1" applyAlignment="1">
      <alignment/>
    </xf>
    <xf numFmtId="172" fontId="3" fillId="34" borderId="30" xfId="0" applyNumberFormat="1" applyFont="1" applyFill="1" applyBorder="1" applyAlignment="1">
      <alignment/>
    </xf>
    <xf numFmtId="172" fontId="6" fillId="33" borderId="30" xfId="0" applyNumberFormat="1" applyFont="1" applyFill="1" applyBorder="1" applyAlignment="1">
      <alignment/>
    </xf>
    <xf numFmtId="172" fontId="3" fillId="33" borderId="30" xfId="0" applyNumberFormat="1" applyFont="1" applyFill="1" applyBorder="1" applyAlignment="1">
      <alignment/>
    </xf>
    <xf numFmtId="172" fontId="53" fillId="33" borderId="17" xfId="0" applyNumberFormat="1" applyFont="1" applyFill="1" applyBorder="1" applyAlignment="1">
      <alignment horizontal="right"/>
    </xf>
    <xf numFmtId="172" fontId="2" fillId="33" borderId="31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 wrapText="1"/>
    </xf>
    <xf numFmtId="0" fontId="4" fillId="0" borderId="33" xfId="0" applyNumberFormat="1" applyFont="1" applyBorder="1" applyAlignment="1">
      <alignment wrapText="1"/>
    </xf>
    <xf numFmtId="172" fontId="2" fillId="33" borderId="30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wrapText="1"/>
    </xf>
    <xf numFmtId="0" fontId="3" fillId="0" borderId="28" xfId="0" applyNumberFormat="1" applyFont="1" applyBorder="1" applyAlignment="1">
      <alignment wrapText="1"/>
    </xf>
    <xf numFmtId="173" fontId="50" fillId="33" borderId="17" xfId="0" applyNumberFormat="1" applyFont="1" applyFill="1" applyBorder="1" applyAlignment="1">
      <alignment/>
    </xf>
    <xf numFmtId="173" fontId="50" fillId="33" borderId="17" xfId="0" applyNumberFormat="1" applyFont="1" applyFill="1" applyBorder="1" applyAlignment="1">
      <alignment horizontal="right"/>
    </xf>
    <xf numFmtId="173" fontId="49" fillId="33" borderId="17" xfId="0" applyNumberFormat="1" applyFont="1" applyFill="1" applyBorder="1" applyAlignment="1">
      <alignment horizontal="right"/>
    </xf>
    <xf numFmtId="172" fontId="50" fillId="33" borderId="31" xfId="0" applyNumberFormat="1" applyFont="1" applyFill="1" applyBorder="1" applyAlignment="1">
      <alignment horizontal="right"/>
    </xf>
    <xf numFmtId="172" fontId="49" fillId="33" borderId="31" xfId="0" applyNumberFormat="1" applyFont="1" applyFill="1" applyBorder="1" applyAlignment="1">
      <alignment horizontal="right"/>
    </xf>
    <xf numFmtId="49" fontId="2" fillId="33" borderId="27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3" fillId="0" borderId="1" xfId="33" applyNumberFormat="1" applyFont="1" applyProtection="1">
      <alignment horizontal="left" vertical="top" wrapText="1"/>
      <protection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33" xfId="0" applyFont="1" applyBorder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54" fillId="0" borderId="1" xfId="33" applyNumberFormat="1" applyFont="1" applyAlignment="1" applyProtection="1">
      <alignment horizontal="left" vertical="center" wrapText="1"/>
      <protection/>
    </xf>
    <xf numFmtId="172" fontId="50" fillId="0" borderId="31" xfId="0" applyNumberFormat="1" applyFont="1" applyFill="1" applyBorder="1" applyAlignment="1">
      <alignment horizontal="right"/>
    </xf>
    <xf numFmtId="0" fontId="52" fillId="0" borderId="1" xfId="33" applyNumberFormat="1" applyFont="1" applyProtection="1">
      <alignment horizontal="left" vertical="top" wrapText="1"/>
      <protection/>
    </xf>
    <xf numFmtId="49" fontId="3" fillId="0" borderId="28" xfId="0" applyNumberFormat="1" applyFont="1" applyFill="1" applyBorder="1" applyAlignment="1">
      <alignment horizontal="center"/>
    </xf>
    <xf numFmtId="0" fontId="50" fillId="0" borderId="27" xfId="0" applyFont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shrinkToFit="1"/>
    </xf>
    <xf numFmtId="49" fontId="2" fillId="33" borderId="27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49" fontId="2" fillId="33" borderId="53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="80" zoomScaleNormal="80" zoomScaleSheetLayoutView="86" workbookViewId="0" topLeftCell="A1">
      <selection activeCell="P2" sqref="P2:S4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2.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</cols>
  <sheetData>
    <row r="1" spans="1:26" ht="15">
      <c r="A1" s="76"/>
      <c r="B1" s="76"/>
      <c r="C1" s="76"/>
      <c r="D1" s="76"/>
      <c r="E1" s="76"/>
      <c r="F1" s="76"/>
      <c r="G1" s="76"/>
      <c r="H1" s="76"/>
      <c r="I1" s="93"/>
      <c r="J1" s="197"/>
      <c r="K1" s="198"/>
      <c r="L1" s="198"/>
      <c r="M1" s="198"/>
      <c r="N1" s="198"/>
      <c r="O1" s="198"/>
      <c r="P1" s="198"/>
      <c r="Q1" s="162"/>
      <c r="R1" s="162"/>
      <c r="S1" s="162"/>
      <c r="T1" s="76"/>
      <c r="U1" s="76"/>
      <c r="V1" s="76"/>
      <c r="W1" s="76"/>
      <c r="X1" s="76"/>
      <c r="Y1" s="76"/>
      <c r="Z1" s="76"/>
    </row>
    <row r="2" spans="1:26" ht="15">
      <c r="A2" s="76"/>
      <c r="B2" s="76"/>
      <c r="C2" s="76"/>
      <c r="D2" s="76"/>
      <c r="E2" s="76"/>
      <c r="F2" s="76"/>
      <c r="G2" s="76"/>
      <c r="H2" s="76"/>
      <c r="I2" s="93"/>
      <c r="J2" s="161"/>
      <c r="K2" s="163"/>
      <c r="L2" s="163"/>
      <c r="M2" s="163"/>
      <c r="N2" s="163"/>
      <c r="O2" s="163"/>
      <c r="P2" s="187" t="s">
        <v>178</v>
      </c>
      <c r="Q2" s="188"/>
      <c r="R2" s="188"/>
      <c r="S2" s="188"/>
      <c r="T2" s="76"/>
      <c r="U2" s="76"/>
      <c r="V2" s="76"/>
      <c r="W2" s="76"/>
      <c r="X2" s="76"/>
      <c r="Y2" s="76"/>
      <c r="Z2" s="76"/>
    </row>
    <row r="3" spans="1:26" ht="15">
      <c r="A3" s="76"/>
      <c r="B3" s="76"/>
      <c r="C3" s="76"/>
      <c r="D3" s="76"/>
      <c r="E3" s="76"/>
      <c r="F3" s="76"/>
      <c r="G3" s="76"/>
      <c r="H3" s="76"/>
      <c r="I3" s="93"/>
      <c r="J3" s="161"/>
      <c r="K3" s="163"/>
      <c r="L3" s="163"/>
      <c r="M3" s="163"/>
      <c r="N3" s="163"/>
      <c r="O3" s="163"/>
      <c r="P3" s="188"/>
      <c r="Q3" s="188"/>
      <c r="R3" s="188"/>
      <c r="S3" s="188"/>
      <c r="T3" s="76"/>
      <c r="U3" s="76"/>
      <c r="V3" s="76"/>
      <c r="W3" s="76"/>
      <c r="X3" s="76"/>
      <c r="Y3" s="76"/>
      <c r="Z3" s="76"/>
    </row>
    <row r="4" spans="1:26" ht="14.25" customHeight="1">
      <c r="A4" s="76"/>
      <c r="B4" s="76"/>
      <c r="C4" s="76"/>
      <c r="D4" s="76"/>
      <c r="E4" s="76"/>
      <c r="F4" s="76"/>
      <c r="G4" s="76"/>
      <c r="H4" s="76"/>
      <c r="I4" s="93"/>
      <c r="J4" s="162"/>
      <c r="K4" s="162"/>
      <c r="L4" s="162"/>
      <c r="M4" s="162"/>
      <c r="N4" s="162"/>
      <c r="O4" s="162"/>
      <c r="P4" s="188"/>
      <c r="Q4" s="188"/>
      <c r="R4" s="188"/>
      <c r="S4" s="188"/>
      <c r="T4" s="76"/>
      <c r="U4" s="76"/>
      <c r="V4" s="76"/>
      <c r="W4" s="76"/>
      <c r="X4" s="76"/>
      <c r="Y4" s="76"/>
      <c r="Z4" s="76"/>
    </row>
    <row r="5" spans="1:26" ht="15">
      <c r="A5" s="76"/>
      <c r="B5" s="76"/>
      <c r="C5" s="76"/>
      <c r="D5" s="76"/>
      <c r="E5" s="76"/>
      <c r="F5" s="76"/>
      <c r="G5" s="76"/>
      <c r="H5" s="76"/>
      <c r="I5" s="93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76"/>
      <c r="U5" s="76"/>
      <c r="V5" s="76"/>
      <c r="W5" s="76"/>
      <c r="X5" s="76"/>
      <c r="Y5" s="76"/>
      <c r="Z5" s="76"/>
    </row>
    <row r="6" spans="1:26" ht="15">
      <c r="A6" s="194" t="s">
        <v>171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5.75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ht="124.5" customHeight="1" thickBot="1">
      <c r="A8" s="53" t="s">
        <v>0</v>
      </c>
      <c r="B8" s="201" t="s">
        <v>1</v>
      </c>
      <c r="C8" s="202"/>
      <c r="D8" s="202"/>
      <c r="E8" s="202"/>
      <c r="F8" s="202"/>
      <c r="G8" s="202"/>
      <c r="H8" s="202"/>
      <c r="I8" s="203"/>
      <c r="J8" s="54" t="s">
        <v>2</v>
      </c>
      <c r="K8" s="55" t="s">
        <v>3</v>
      </c>
      <c r="L8" s="56" t="s">
        <v>4</v>
      </c>
      <c r="M8" s="57" t="s">
        <v>5</v>
      </c>
      <c r="N8" s="57" t="s">
        <v>5</v>
      </c>
      <c r="O8" s="58" t="s">
        <v>6</v>
      </c>
      <c r="P8" s="59" t="s">
        <v>147</v>
      </c>
      <c r="Q8" s="59" t="s">
        <v>7</v>
      </c>
      <c r="R8" s="59" t="s">
        <v>176</v>
      </c>
      <c r="S8" s="59" t="s">
        <v>8</v>
      </c>
      <c r="T8" s="164"/>
      <c r="U8" s="164"/>
      <c r="V8" s="164"/>
      <c r="W8" s="164"/>
      <c r="X8" s="164"/>
      <c r="Y8" s="164"/>
      <c r="Z8" s="164"/>
    </row>
    <row r="9" spans="1:26" ht="15.75" customHeight="1" thickBot="1">
      <c r="A9" s="60">
        <v>1</v>
      </c>
      <c r="B9" s="189">
        <v>2</v>
      </c>
      <c r="C9" s="190"/>
      <c r="D9" s="190"/>
      <c r="E9" s="190"/>
      <c r="F9" s="190"/>
      <c r="G9" s="190"/>
      <c r="H9" s="190"/>
      <c r="I9" s="191"/>
      <c r="J9" s="61">
        <v>3</v>
      </c>
      <c r="K9" s="62">
        <v>4</v>
      </c>
      <c r="L9" s="62">
        <v>5</v>
      </c>
      <c r="M9" s="62">
        <v>4</v>
      </c>
      <c r="N9" s="62"/>
      <c r="O9" s="62">
        <v>6</v>
      </c>
      <c r="P9" s="63">
        <v>6</v>
      </c>
      <c r="Q9" s="63">
        <v>6</v>
      </c>
      <c r="R9" s="63">
        <v>6</v>
      </c>
      <c r="S9" s="63">
        <v>6</v>
      </c>
      <c r="T9" s="164"/>
      <c r="U9" s="164"/>
      <c r="V9" s="164"/>
      <c r="W9" s="164"/>
      <c r="X9" s="164"/>
      <c r="Y9" s="164"/>
      <c r="Z9" s="164"/>
    </row>
    <row r="10" spans="1:26" ht="15">
      <c r="A10" s="64">
        <v>1</v>
      </c>
      <c r="B10" s="1" t="s">
        <v>9</v>
      </c>
      <c r="C10" s="158" t="s">
        <v>10</v>
      </c>
      <c r="D10" s="2" t="s">
        <v>11</v>
      </c>
      <c r="E10" s="199" t="s">
        <v>12</v>
      </c>
      <c r="F10" s="200"/>
      <c r="G10" s="2" t="s">
        <v>11</v>
      </c>
      <c r="H10" s="2" t="s">
        <v>13</v>
      </c>
      <c r="I10" s="3" t="s">
        <v>9</v>
      </c>
      <c r="J10" s="65" t="s">
        <v>14</v>
      </c>
      <c r="K10" s="66" t="e">
        <f>SUM(K12,K15,K20,K24,K26,#REF!,K34,K36,K41,)</f>
        <v>#REF!</v>
      </c>
      <c r="L10" s="66" t="e">
        <f>SUM(L12,L15,L20,L24,L26,#REF!,L34,L36,L41,)</f>
        <v>#REF!</v>
      </c>
      <c r="M10" s="66" t="e">
        <f>SUM(M12,M15,M20,M24,M26,#REF!,M34,M36,M41,)</f>
        <v>#REF!</v>
      </c>
      <c r="N10" s="66" t="e">
        <f>SUM(N12,N15,N20,N24,N26,#REF!,N34,N36,N41,)</f>
        <v>#REF!</v>
      </c>
      <c r="O10" s="67" t="e">
        <f>SUM(O12,O15,O20,O24,O26,#REF!,O34,O36,O41,)</f>
        <v>#REF!</v>
      </c>
      <c r="P10" s="35">
        <f>SUM(P11+P13+P15+P20+P24+P26+P34+P36+P39)</f>
        <v>63935.6</v>
      </c>
      <c r="Q10" s="68">
        <f>SUM(Q11+Q13+Q15+Q20+Q24+Q26+Q34+Q36+Q39)</f>
        <v>74040.3</v>
      </c>
      <c r="R10" s="68">
        <f>SUM(R11+R13+R15+R20+R24+R26+R34+R36+R39+R45+R56)</f>
        <v>61529.40000000001</v>
      </c>
      <c r="S10" s="68">
        <f>SUM(R10/Q10*100)</f>
        <v>83.10258062163444</v>
      </c>
      <c r="T10" s="164"/>
      <c r="U10" s="164"/>
      <c r="V10" s="164"/>
      <c r="W10" s="164"/>
      <c r="X10" s="164"/>
      <c r="Y10" s="164"/>
      <c r="Z10" s="164"/>
    </row>
    <row r="11" spans="1:26" ht="15">
      <c r="A11" s="69">
        <v>2</v>
      </c>
      <c r="B11" s="156" t="s">
        <v>9</v>
      </c>
      <c r="C11" s="156" t="s">
        <v>10</v>
      </c>
      <c r="D11" s="4" t="s">
        <v>15</v>
      </c>
      <c r="E11" s="192" t="s">
        <v>12</v>
      </c>
      <c r="F11" s="193"/>
      <c r="G11" s="4" t="s">
        <v>11</v>
      </c>
      <c r="H11" s="4" t="s">
        <v>13</v>
      </c>
      <c r="I11" s="5" t="s">
        <v>9</v>
      </c>
      <c r="J11" s="70" t="s">
        <v>16</v>
      </c>
      <c r="K11" s="71">
        <f>K12</f>
        <v>21241.3</v>
      </c>
      <c r="L11" s="71">
        <f>L12</f>
        <v>15920.9</v>
      </c>
      <c r="M11" s="71">
        <f>M12</f>
        <v>0</v>
      </c>
      <c r="N11" s="71">
        <f>N12</f>
        <v>21240</v>
      </c>
      <c r="O11" s="72">
        <f>O12</f>
        <v>21870</v>
      </c>
      <c r="P11" s="35">
        <f>SUM(P12)</f>
        <v>32537</v>
      </c>
      <c r="Q11" s="68">
        <f>SUM(Q12)</f>
        <v>32537</v>
      </c>
      <c r="R11" s="68">
        <f>SUM(R12)</f>
        <v>30487.8</v>
      </c>
      <c r="S11" s="73">
        <f>SUM(R12/Q12*100)</f>
        <v>93.70193933060823</v>
      </c>
      <c r="T11" s="164"/>
      <c r="U11" s="164"/>
      <c r="V11" s="164"/>
      <c r="W11" s="164"/>
      <c r="X11" s="164"/>
      <c r="Y11" s="164"/>
      <c r="Z11" s="164"/>
    </row>
    <row r="12" spans="1:26" ht="15">
      <c r="A12" s="69">
        <v>3</v>
      </c>
      <c r="B12" s="6" t="s">
        <v>9</v>
      </c>
      <c r="C12" s="157" t="s">
        <v>10</v>
      </c>
      <c r="D12" s="7" t="s">
        <v>15</v>
      </c>
      <c r="E12" s="177" t="s">
        <v>17</v>
      </c>
      <c r="F12" s="178"/>
      <c r="G12" s="7" t="s">
        <v>15</v>
      </c>
      <c r="H12" s="7" t="s">
        <v>13</v>
      </c>
      <c r="I12" s="8" t="s">
        <v>18</v>
      </c>
      <c r="J12" s="74" t="s">
        <v>19</v>
      </c>
      <c r="K12" s="75">
        <v>21241.3</v>
      </c>
      <c r="L12" s="75">
        <v>15920.9</v>
      </c>
      <c r="M12" s="76"/>
      <c r="N12" s="75">
        <v>21240</v>
      </c>
      <c r="O12" s="77">
        <v>21870</v>
      </c>
      <c r="P12" s="36">
        <v>32537</v>
      </c>
      <c r="Q12" s="134">
        <v>32537</v>
      </c>
      <c r="R12" s="152">
        <v>30487.8</v>
      </c>
      <c r="S12" s="78">
        <f aca="true" t="shared" si="0" ref="S12:S20">SUM(R12/Q12*100)</f>
        <v>93.70193933060823</v>
      </c>
      <c r="T12" s="164"/>
      <c r="U12" s="164"/>
      <c r="V12" s="164"/>
      <c r="W12" s="164"/>
      <c r="X12" s="164"/>
      <c r="Y12" s="164"/>
      <c r="Z12" s="164"/>
    </row>
    <row r="13" spans="1:26" ht="25.5">
      <c r="A13" s="69">
        <v>4</v>
      </c>
      <c r="B13" s="9" t="s">
        <v>9</v>
      </c>
      <c r="C13" s="156" t="s">
        <v>10</v>
      </c>
      <c r="D13" s="4" t="s">
        <v>20</v>
      </c>
      <c r="E13" s="192" t="s">
        <v>12</v>
      </c>
      <c r="F13" s="193"/>
      <c r="G13" s="4" t="s">
        <v>11</v>
      </c>
      <c r="H13" s="4" t="s">
        <v>13</v>
      </c>
      <c r="I13" s="5" t="s">
        <v>9</v>
      </c>
      <c r="J13" s="70" t="s">
        <v>21</v>
      </c>
      <c r="K13" s="79"/>
      <c r="L13" s="79"/>
      <c r="M13" s="80"/>
      <c r="N13" s="79"/>
      <c r="O13" s="81"/>
      <c r="P13" s="35">
        <f>SUM(P14)</f>
        <v>17538.5</v>
      </c>
      <c r="Q13" s="68">
        <f>SUM(Q14)</f>
        <v>17538.5</v>
      </c>
      <c r="R13" s="68">
        <f>SUM(R14)</f>
        <v>17875.7</v>
      </c>
      <c r="S13" s="73">
        <f t="shared" si="0"/>
        <v>101.92262736265928</v>
      </c>
      <c r="T13" s="164"/>
      <c r="U13" s="164"/>
      <c r="V13" s="164"/>
      <c r="W13" s="164"/>
      <c r="X13" s="164"/>
      <c r="Y13" s="164"/>
      <c r="Z13" s="164"/>
    </row>
    <row r="14" spans="1:26" ht="25.5">
      <c r="A14" s="82">
        <v>5</v>
      </c>
      <c r="B14" s="6" t="s">
        <v>9</v>
      </c>
      <c r="C14" s="10" t="s">
        <v>10</v>
      </c>
      <c r="D14" s="11" t="s">
        <v>20</v>
      </c>
      <c r="E14" s="12" t="s">
        <v>22</v>
      </c>
      <c r="F14" s="10" t="s">
        <v>9</v>
      </c>
      <c r="G14" s="11" t="s">
        <v>15</v>
      </c>
      <c r="H14" s="11" t="s">
        <v>13</v>
      </c>
      <c r="I14" s="13" t="s">
        <v>18</v>
      </c>
      <c r="J14" s="83" t="s">
        <v>23</v>
      </c>
      <c r="K14" s="84"/>
      <c r="L14" s="84"/>
      <c r="M14" s="76"/>
      <c r="N14" s="84"/>
      <c r="O14" s="85"/>
      <c r="P14" s="133">
        <v>17538.5</v>
      </c>
      <c r="Q14" s="133">
        <v>17538.5</v>
      </c>
      <c r="R14" s="133">
        <v>17875.7</v>
      </c>
      <c r="S14" s="86">
        <f t="shared" si="0"/>
        <v>101.92262736265928</v>
      </c>
      <c r="T14" s="164"/>
      <c r="U14" s="164"/>
      <c r="V14" s="164"/>
      <c r="W14" s="164"/>
      <c r="X14" s="164"/>
      <c r="Y14" s="164"/>
      <c r="Z14" s="164"/>
    </row>
    <row r="15" spans="1:26" ht="15">
      <c r="A15" s="69">
        <v>6</v>
      </c>
      <c r="B15" s="156" t="s">
        <v>9</v>
      </c>
      <c r="C15" s="156" t="s">
        <v>10</v>
      </c>
      <c r="D15" s="4" t="s">
        <v>24</v>
      </c>
      <c r="E15" s="185" t="s">
        <v>12</v>
      </c>
      <c r="F15" s="186"/>
      <c r="G15" s="4" t="s">
        <v>11</v>
      </c>
      <c r="H15" s="4" t="s">
        <v>13</v>
      </c>
      <c r="I15" s="5" t="s">
        <v>9</v>
      </c>
      <c r="J15" s="70" t="s">
        <v>25</v>
      </c>
      <c r="K15" s="71">
        <f>SUM(K17:K18)</f>
        <v>762</v>
      </c>
      <c r="L15" s="71">
        <f>SUM(L17:L18)</f>
        <v>762.3</v>
      </c>
      <c r="M15" s="71">
        <f>SUM(M17:M18)</f>
        <v>0</v>
      </c>
      <c r="N15" s="71">
        <f>SUM(N17:N18)</f>
        <v>792</v>
      </c>
      <c r="O15" s="72">
        <f>SUM(O17:O18)</f>
        <v>815</v>
      </c>
      <c r="P15" s="35">
        <f>SUM(P16:P19)</f>
        <v>3859</v>
      </c>
      <c r="Q15" s="68">
        <f>SUM(Q16:Q19)</f>
        <v>3859</v>
      </c>
      <c r="R15" s="68">
        <f>SUM(R16:R19)</f>
        <v>7004.5</v>
      </c>
      <c r="S15" s="73">
        <f t="shared" si="0"/>
        <v>181.51075408136822</v>
      </c>
      <c r="T15" s="164"/>
      <c r="U15" s="164"/>
      <c r="V15" s="164"/>
      <c r="W15" s="164"/>
      <c r="X15" s="164"/>
      <c r="Y15" s="164"/>
      <c r="Z15" s="164"/>
    </row>
    <row r="16" spans="1:26" ht="25.5">
      <c r="A16" s="69">
        <v>7</v>
      </c>
      <c r="B16" s="14" t="s">
        <v>9</v>
      </c>
      <c r="C16" s="157" t="s">
        <v>10</v>
      </c>
      <c r="D16" s="7" t="s">
        <v>24</v>
      </c>
      <c r="E16" s="177" t="s">
        <v>26</v>
      </c>
      <c r="F16" s="178" t="s">
        <v>9</v>
      </c>
      <c r="G16" s="7" t="s">
        <v>11</v>
      </c>
      <c r="H16" s="7" t="s">
        <v>13</v>
      </c>
      <c r="I16" s="8" t="s">
        <v>18</v>
      </c>
      <c r="J16" s="74" t="s">
        <v>27</v>
      </c>
      <c r="K16" s="71"/>
      <c r="L16" s="71"/>
      <c r="M16" s="87"/>
      <c r="N16" s="71"/>
      <c r="O16" s="72"/>
      <c r="P16" s="134">
        <v>3629</v>
      </c>
      <c r="Q16" s="134">
        <v>3629</v>
      </c>
      <c r="R16" s="152">
        <v>6365.7</v>
      </c>
      <c r="S16" s="78">
        <f t="shared" si="0"/>
        <v>175.41195921741524</v>
      </c>
      <c r="T16" s="164"/>
      <c r="U16" s="164"/>
      <c r="V16" s="164"/>
      <c r="W16" s="164"/>
      <c r="X16" s="164"/>
      <c r="Y16" s="164"/>
      <c r="Z16" s="164"/>
    </row>
    <row r="17" spans="1:26" ht="15">
      <c r="A17" s="69">
        <v>8</v>
      </c>
      <c r="B17" s="6" t="s">
        <v>9</v>
      </c>
      <c r="C17" s="157" t="s">
        <v>10</v>
      </c>
      <c r="D17" s="7" t="s">
        <v>24</v>
      </c>
      <c r="E17" s="177" t="s">
        <v>28</v>
      </c>
      <c r="F17" s="178"/>
      <c r="G17" s="7" t="s">
        <v>22</v>
      </c>
      <c r="H17" s="7" t="s">
        <v>13</v>
      </c>
      <c r="I17" s="8" t="s">
        <v>18</v>
      </c>
      <c r="J17" s="74" t="s">
        <v>29</v>
      </c>
      <c r="K17" s="75">
        <v>750</v>
      </c>
      <c r="L17" s="75">
        <v>751</v>
      </c>
      <c r="M17" s="76"/>
      <c r="N17" s="75">
        <v>790</v>
      </c>
      <c r="O17" s="77">
        <v>810</v>
      </c>
      <c r="P17" s="134">
        <v>170</v>
      </c>
      <c r="Q17" s="134">
        <v>170</v>
      </c>
      <c r="R17" s="152">
        <v>153.5</v>
      </c>
      <c r="S17" s="78">
        <f t="shared" si="0"/>
        <v>90.29411764705883</v>
      </c>
      <c r="T17" s="164"/>
      <c r="U17" s="164"/>
      <c r="V17" s="164"/>
      <c r="W17" s="164"/>
      <c r="X17" s="164"/>
      <c r="Y17" s="164"/>
      <c r="Z17" s="164"/>
    </row>
    <row r="18" spans="1:26" ht="15">
      <c r="A18" s="69">
        <v>9</v>
      </c>
      <c r="B18" s="157" t="s">
        <v>9</v>
      </c>
      <c r="C18" s="157" t="s">
        <v>10</v>
      </c>
      <c r="D18" s="7" t="s">
        <v>24</v>
      </c>
      <c r="E18" s="177" t="s">
        <v>30</v>
      </c>
      <c r="F18" s="178"/>
      <c r="G18" s="7" t="s">
        <v>15</v>
      </c>
      <c r="H18" s="7" t="s">
        <v>13</v>
      </c>
      <c r="I18" s="8" t="s">
        <v>18</v>
      </c>
      <c r="J18" s="74" t="s">
        <v>31</v>
      </c>
      <c r="K18" s="84">
        <v>12</v>
      </c>
      <c r="L18" s="84">
        <v>11.3</v>
      </c>
      <c r="M18" s="76"/>
      <c r="N18" s="75">
        <v>2</v>
      </c>
      <c r="O18" s="77">
        <v>5</v>
      </c>
      <c r="P18" s="134">
        <v>0</v>
      </c>
      <c r="Q18" s="134">
        <v>0</v>
      </c>
      <c r="R18" s="152">
        <v>0</v>
      </c>
      <c r="S18" s="78">
        <v>0</v>
      </c>
      <c r="T18" s="164"/>
      <c r="U18" s="164"/>
      <c r="V18" s="164"/>
      <c r="W18" s="164"/>
      <c r="X18" s="164"/>
      <c r="Y18" s="164"/>
      <c r="Z18" s="164"/>
    </row>
    <row r="19" spans="1:26" ht="25.5">
      <c r="A19" s="69">
        <v>10</v>
      </c>
      <c r="B19" s="14" t="s">
        <v>9</v>
      </c>
      <c r="C19" s="157" t="s">
        <v>10</v>
      </c>
      <c r="D19" s="7" t="s">
        <v>24</v>
      </c>
      <c r="E19" s="177" t="s">
        <v>32</v>
      </c>
      <c r="F19" s="183"/>
      <c r="G19" s="7" t="s">
        <v>22</v>
      </c>
      <c r="H19" s="7" t="s">
        <v>13</v>
      </c>
      <c r="I19" s="8" t="s">
        <v>18</v>
      </c>
      <c r="J19" s="74" t="s">
        <v>33</v>
      </c>
      <c r="K19" s="84"/>
      <c r="L19" s="84"/>
      <c r="M19" s="76"/>
      <c r="N19" s="75"/>
      <c r="O19" s="77"/>
      <c r="P19" s="134">
        <v>60</v>
      </c>
      <c r="Q19" s="134">
        <v>60</v>
      </c>
      <c r="R19" s="152">
        <v>485.3</v>
      </c>
      <c r="S19" s="78">
        <f t="shared" si="0"/>
        <v>808.8333333333333</v>
      </c>
      <c r="T19" s="164"/>
      <c r="U19" s="164"/>
      <c r="V19" s="164"/>
      <c r="W19" s="164"/>
      <c r="X19" s="164"/>
      <c r="Y19" s="164"/>
      <c r="Z19" s="164"/>
    </row>
    <row r="20" spans="1:26" ht="15">
      <c r="A20" s="69">
        <v>11</v>
      </c>
      <c r="B20" s="15" t="s">
        <v>9</v>
      </c>
      <c r="C20" s="156" t="s">
        <v>10</v>
      </c>
      <c r="D20" s="4" t="s">
        <v>34</v>
      </c>
      <c r="E20" s="185" t="s">
        <v>12</v>
      </c>
      <c r="F20" s="186"/>
      <c r="G20" s="4" t="s">
        <v>11</v>
      </c>
      <c r="H20" s="4" t="s">
        <v>13</v>
      </c>
      <c r="I20" s="5" t="s">
        <v>9</v>
      </c>
      <c r="J20" s="70" t="s">
        <v>35</v>
      </c>
      <c r="K20" s="88">
        <f>SUM(K21:K22)</f>
        <v>1050</v>
      </c>
      <c r="L20" s="88">
        <f>SUM(L21:L22)</f>
        <v>820.4</v>
      </c>
      <c r="M20" s="88">
        <f>SUM(M21:M22)</f>
        <v>0</v>
      </c>
      <c r="N20" s="88">
        <f>SUM(N21:N22)</f>
        <v>980</v>
      </c>
      <c r="O20" s="89">
        <f>SUM(O21:O22)</f>
        <v>1000</v>
      </c>
      <c r="P20" s="16">
        <f>SUM(P21+P22+P23)</f>
        <v>2112</v>
      </c>
      <c r="Q20" s="16">
        <f>SUM(Q21+Q22+Q23)</f>
        <v>2112</v>
      </c>
      <c r="R20" s="16">
        <f>SUM(R21+R22+R23)</f>
        <v>2888.1000000000004</v>
      </c>
      <c r="S20" s="90">
        <f t="shared" si="0"/>
        <v>136.74715909090912</v>
      </c>
      <c r="T20" s="164"/>
      <c r="U20" s="164"/>
      <c r="V20" s="164"/>
      <c r="W20" s="164"/>
      <c r="X20" s="164"/>
      <c r="Y20" s="164"/>
      <c r="Z20" s="164"/>
    </row>
    <row r="21" spans="1:26" ht="25.5">
      <c r="A21" s="69">
        <v>12</v>
      </c>
      <c r="B21" s="157" t="s">
        <v>9</v>
      </c>
      <c r="C21" s="157" t="s">
        <v>10</v>
      </c>
      <c r="D21" s="7" t="s">
        <v>34</v>
      </c>
      <c r="E21" s="177" t="s">
        <v>36</v>
      </c>
      <c r="F21" s="178"/>
      <c r="G21" s="7" t="s">
        <v>37</v>
      </c>
      <c r="H21" s="7" t="s">
        <v>13</v>
      </c>
      <c r="I21" s="8" t="s">
        <v>18</v>
      </c>
      <c r="J21" s="74" t="s">
        <v>38</v>
      </c>
      <c r="K21" s="84">
        <v>300</v>
      </c>
      <c r="L21" s="84">
        <v>182.5</v>
      </c>
      <c r="M21" s="76"/>
      <c r="N21" s="75">
        <v>300</v>
      </c>
      <c r="O21" s="77">
        <v>300</v>
      </c>
      <c r="P21" s="134">
        <v>820</v>
      </c>
      <c r="Q21" s="134">
        <v>820</v>
      </c>
      <c r="R21" s="152">
        <v>641.7</v>
      </c>
      <c r="S21" s="78">
        <f aca="true" t="shared" si="1" ref="S21:S43">SUM(R21/Q21*100)</f>
        <v>78.25609756097562</v>
      </c>
      <c r="T21" s="164"/>
      <c r="U21" s="164"/>
      <c r="V21" s="164"/>
      <c r="W21" s="164"/>
      <c r="X21" s="164"/>
      <c r="Y21" s="164"/>
      <c r="Z21" s="164"/>
    </row>
    <row r="22" spans="1:26" ht="25.5">
      <c r="A22" s="69">
        <v>13</v>
      </c>
      <c r="B22" s="14" t="s">
        <v>9</v>
      </c>
      <c r="C22" s="157" t="s">
        <v>10</v>
      </c>
      <c r="D22" s="7" t="s">
        <v>34</v>
      </c>
      <c r="E22" s="177" t="s">
        <v>39</v>
      </c>
      <c r="F22" s="178"/>
      <c r="G22" s="7" t="s">
        <v>37</v>
      </c>
      <c r="H22" s="7" t="s">
        <v>13</v>
      </c>
      <c r="I22" s="8" t="s">
        <v>18</v>
      </c>
      <c r="J22" s="91" t="s">
        <v>40</v>
      </c>
      <c r="K22" s="92">
        <v>750</v>
      </c>
      <c r="L22" s="92">
        <v>637.9</v>
      </c>
      <c r="M22" s="93"/>
      <c r="N22" s="75">
        <v>680</v>
      </c>
      <c r="O22" s="77">
        <v>700</v>
      </c>
      <c r="P22" s="104">
        <v>413</v>
      </c>
      <c r="Q22" s="134">
        <v>413</v>
      </c>
      <c r="R22" s="152">
        <v>1345.2</v>
      </c>
      <c r="S22" s="78">
        <f t="shared" si="1"/>
        <v>325.7142857142857</v>
      </c>
      <c r="T22" s="164"/>
      <c r="U22" s="164"/>
      <c r="V22" s="164"/>
      <c r="W22" s="164"/>
      <c r="X22" s="164"/>
      <c r="Y22" s="164"/>
      <c r="Z22" s="164"/>
    </row>
    <row r="23" spans="1:26" ht="25.5">
      <c r="A23" s="69">
        <v>14</v>
      </c>
      <c r="B23" s="6" t="s">
        <v>9</v>
      </c>
      <c r="C23" s="157" t="s">
        <v>10</v>
      </c>
      <c r="D23" s="7" t="s">
        <v>34</v>
      </c>
      <c r="E23" s="177" t="s">
        <v>41</v>
      </c>
      <c r="F23" s="183"/>
      <c r="G23" s="7" t="s">
        <v>37</v>
      </c>
      <c r="H23" s="7" t="s">
        <v>13</v>
      </c>
      <c r="I23" s="8" t="s">
        <v>18</v>
      </c>
      <c r="J23" s="91" t="s">
        <v>42</v>
      </c>
      <c r="K23" s="92"/>
      <c r="L23" s="92"/>
      <c r="M23" s="93"/>
      <c r="N23" s="75"/>
      <c r="O23" s="77"/>
      <c r="P23" s="104">
        <v>879</v>
      </c>
      <c r="Q23" s="134">
        <v>879</v>
      </c>
      <c r="R23" s="152">
        <v>901.2</v>
      </c>
      <c r="S23" s="78">
        <f t="shared" si="1"/>
        <v>102.52559726962458</v>
      </c>
      <c r="T23" s="164"/>
      <c r="U23" s="164"/>
      <c r="V23" s="164"/>
      <c r="W23" s="164"/>
      <c r="X23" s="164"/>
      <c r="Y23" s="164"/>
      <c r="Z23" s="164"/>
    </row>
    <row r="24" spans="1:26" ht="15">
      <c r="A24" s="69">
        <v>15</v>
      </c>
      <c r="B24" s="156" t="s">
        <v>9</v>
      </c>
      <c r="C24" s="156" t="s">
        <v>10</v>
      </c>
      <c r="D24" s="4" t="s">
        <v>43</v>
      </c>
      <c r="E24" s="185" t="s">
        <v>12</v>
      </c>
      <c r="F24" s="186"/>
      <c r="G24" s="4" t="s">
        <v>11</v>
      </c>
      <c r="H24" s="4" t="s">
        <v>13</v>
      </c>
      <c r="I24" s="5" t="s">
        <v>9</v>
      </c>
      <c r="J24" s="94" t="s">
        <v>44</v>
      </c>
      <c r="K24" s="88">
        <v>25</v>
      </c>
      <c r="L24" s="88">
        <v>43.2</v>
      </c>
      <c r="M24" s="95"/>
      <c r="N24" s="96">
        <v>53</v>
      </c>
      <c r="O24" s="97">
        <v>40</v>
      </c>
      <c r="P24" s="16">
        <f>SUM(P25)</f>
        <v>950</v>
      </c>
      <c r="Q24" s="16">
        <f>SUM(Q25)</f>
        <v>950</v>
      </c>
      <c r="R24" s="153">
        <f>SUM(R25)</f>
        <v>650.7</v>
      </c>
      <c r="S24" s="98">
        <f t="shared" si="1"/>
        <v>68.49473684210527</v>
      </c>
      <c r="T24" s="164"/>
      <c r="U24" s="164"/>
      <c r="V24" s="164"/>
      <c r="W24" s="164"/>
      <c r="X24" s="164"/>
      <c r="Y24" s="164"/>
      <c r="Z24" s="164"/>
    </row>
    <row r="25" spans="1:26" ht="38.25">
      <c r="A25" s="69">
        <v>16</v>
      </c>
      <c r="B25" s="156" t="s">
        <v>9</v>
      </c>
      <c r="C25" s="156" t="s">
        <v>10</v>
      </c>
      <c r="D25" s="4" t="s">
        <v>43</v>
      </c>
      <c r="E25" s="185" t="s">
        <v>30</v>
      </c>
      <c r="F25" s="186"/>
      <c r="G25" s="4" t="s">
        <v>15</v>
      </c>
      <c r="H25" s="4" t="s">
        <v>13</v>
      </c>
      <c r="I25" s="5" t="s">
        <v>18</v>
      </c>
      <c r="J25" s="91" t="s">
        <v>45</v>
      </c>
      <c r="K25" s="88"/>
      <c r="L25" s="88"/>
      <c r="M25" s="95"/>
      <c r="N25" s="96"/>
      <c r="O25" s="97"/>
      <c r="P25" s="134">
        <v>950</v>
      </c>
      <c r="Q25" s="134">
        <v>950</v>
      </c>
      <c r="R25" s="152">
        <v>650.7</v>
      </c>
      <c r="S25" s="78">
        <f t="shared" si="1"/>
        <v>68.49473684210527</v>
      </c>
      <c r="T25" s="164"/>
      <c r="U25" s="164"/>
      <c r="V25" s="164"/>
      <c r="W25" s="164"/>
      <c r="X25" s="164"/>
      <c r="Y25" s="164"/>
      <c r="Z25" s="164"/>
    </row>
    <row r="26" spans="1:26" ht="25.5">
      <c r="A26" s="69">
        <v>17</v>
      </c>
      <c r="B26" s="156" t="s">
        <v>9</v>
      </c>
      <c r="C26" s="156" t="s">
        <v>10</v>
      </c>
      <c r="D26" s="4" t="s">
        <v>46</v>
      </c>
      <c r="E26" s="185" t="s">
        <v>12</v>
      </c>
      <c r="F26" s="186"/>
      <c r="G26" s="4" t="s">
        <v>11</v>
      </c>
      <c r="H26" s="4" t="s">
        <v>13</v>
      </c>
      <c r="I26" s="5" t="s">
        <v>9</v>
      </c>
      <c r="J26" s="94" t="s">
        <v>47</v>
      </c>
      <c r="K26" s="88">
        <f>SUM(K27:K27)</f>
        <v>445</v>
      </c>
      <c r="L26" s="88">
        <f>SUM(L27:L27)</f>
        <v>343.2</v>
      </c>
      <c r="M26" s="88">
        <f>SUM(M27:M27)</f>
        <v>0</v>
      </c>
      <c r="N26" s="88">
        <f>SUM(N27:N27)</f>
        <v>350</v>
      </c>
      <c r="O26" s="89">
        <f>SUM(O27:O27)</f>
        <v>350</v>
      </c>
      <c r="P26" s="16">
        <f>SUM(P27:P33)</f>
        <v>2875.4</v>
      </c>
      <c r="Q26" s="16">
        <f>SUM(Q27:Q33)</f>
        <v>2875.4</v>
      </c>
      <c r="R26" s="16">
        <f>SUM(R27:R33)</f>
        <v>1880.0000000000002</v>
      </c>
      <c r="S26" s="90">
        <f>SUM(R26/Q26*100)</f>
        <v>65.38220769284274</v>
      </c>
      <c r="T26" s="164"/>
      <c r="U26" s="164"/>
      <c r="V26" s="164"/>
      <c r="W26" s="164"/>
      <c r="X26" s="164"/>
      <c r="Y26" s="164"/>
      <c r="Z26" s="164"/>
    </row>
    <row r="27" spans="1:26" ht="63.75">
      <c r="A27" s="69">
        <v>18</v>
      </c>
      <c r="B27" s="157" t="s">
        <v>9</v>
      </c>
      <c r="C27" s="157" t="s">
        <v>10</v>
      </c>
      <c r="D27" s="7" t="s">
        <v>46</v>
      </c>
      <c r="E27" s="177" t="s">
        <v>48</v>
      </c>
      <c r="F27" s="178"/>
      <c r="G27" s="7" t="s">
        <v>37</v>
      </c>
      <c r="H27" s="7" t="s">
        <v>49</v>
      </c>
      <c r="I27" s="8" t="s">
        <v>50</v>
      </c>
      <c r="J27" s="99" t="s">
        <v>51</v>
      </c>
      <c r="K27" s="92">
        <v>445</v>
      </c>
      <c r="L27" s="92">
        <v>343.2</v>
      </c>
      <c r="M27" s="100"/>
      <c r="N27" s="75">
        <v>350</v>
      </c>
      <c r="O27" s="77">
        <v>350</v>
      </c>
      <c r="P27" s="104">
        <v>1350.4</v>
      </c>
      <c r="Q27" s="134">
        <v>1350.4</v>
      </c>
      <c r="R27" s="152">
        <v>347.2</v>
      </c>
      <c r="S27" s="78">
        <f t="shared" si="1"/>
        <v>25.710900473933645</v>
      </c>
      <c r="T27" s="164"/>
      <c r="U27" s="164"/>
      <c r="V27" s="164"/>
      <c r="W27" s="164"/>
      <c r="X27" s="164"/>
      <c r="Y27" s="164"/>
      <c r="Z27" s="164"/>
    </row>
    <row r="28" spans="1:26" ht="51">
      <c r="A28" s="69">
        <v>19</v>
      </c>
      <c r="B28" s="157" t="s">
        <v>9</v>
      </c>
      <c r="C28" s="157" t="s">
        <v>10</v>
      </c>
      <c r="D28" s="7" t="s">
        <v>46</v>
      </c>
      <c r="E28" s="177" t="s">
        <v>52</v>
      </c>
      <c r="F28" s="183"/>
      <c r="G28" s="7" t="s">
        <v>37</v>
      </c>
      <c r="H28" s="7" t="s">
        <v>53</v>
      </c>
      <c r="I28" s="8" t="s">
        <v>50</v>
      </c>
      <c r="J28" s="99" t="s">
        <v>54</v>
      </c>
      <c r="K28" s="92"/>
      <c r="L28" s="92"/>
      <c r="M28" s="100"/>
      <c r="N28" s="75"/>
      <c r="O28" s="77"/>
      <c r="P28" s="104">
        <v>1200</v>
      </c>
      <c r="Q28" s="134">
        <v>1200</v>
      </c>
      <c r="R28" s="152">
        <v>1110.9</v>
      </c>
      <c r="S28" s="78">
        <f>SUM(R28/Q28*100)</f>
        <v>92.575</v>
      </c>
      <c r="T28" s="164"/>
      <c r="U28" s="164"/>
      <c r="V28" s="164"/>
      <c r="W28" s="164"/>
      <c r="X28" s="164"/>
      <c r="Y28" s="164"/>
      <c r="Z28" s="164"/>
    </row>
    <row r="29" spans="1:26" ht="51">
      <c r="A29" s="69">
        <v>20</v>
      </c>
      <c r="B29" s="157" t="s">
        <v>9</v>
      </c>
      <c r="C29" s="157" t="s">
        <v>10</v>
      </c>
      <c r="D29" s="7" t="s">
        <v>46</v>
      </c>
      <c r="E29" s="177" t="s">
        <v>52</v>
      </c>
      <c r="F29" s="183"/>
      <c r="G29" s="7" t="s">
        <v>37</v>
      </c>
      <c r="H29" s="7" t="s">
        <v>143</v>
      </c>
      <c r="I29" s="8" t="s">
        <v>50</v>
      </c>
      <c r="J29" s="74" t="s">
        <v>56</v>
      </c>
      <c r="K29" s="92"/>
      <c r="L29" s="92"/>
      <c r="M29" s="100"/>
      <c r="N29" s="75"/>
      <c r="O29" s="77"/>
      <c r="P29" s="104">
        <v>55</v>
      </c>
      <c r="Q29" s="134">
        <v>55</v>
      </c>
      <c r="R29" s="152">
        <v>0</v>
      </c>
      <c r="S29" s="78">
        <f t="shared" si="1"/>
        <v>0</v>
      </c>
      <c r="T29" s="164"/>
      <c r="U29" s="164"/>
      <c r="V29" s="164"/>
      <c r="W29" s="164"/>
      <c r="X29" s="164"/>
      <c r="Y29" s="164"/>
      <c r="Z29" s="164"/>
    </row>
    <row r="30" spans="1:26" ht="44.25" customHeight="1">
      <c r="A30" s="69">
        <v>21</v>
      </c>
      <c r="B30" s="157" t="s">
        <v>9</v>
      </c>
      <c r="C30" s="157" t="s">
        <v>10</v>
      </c>
      <c r="D30" s="7" t="s">
        <v>46</v>
      </c>
      <c r="E30" s="177" t="s">
        <v>153</v>
      </c>
      <c r="F30" s="183"/>
      <c r="G30" s="7" t="s">
        <v>37</v>
      </c>
      <c r="H30" s="7" t="s">
        <v>13</v>
      </c>
      <c r="I30" s="8" t="s">
        <v>50</v>
      </c>
      <c r="J30" s="160" t="s">
        <v>167</v>
      </c>
      <c r="K30" s="92"/>
      <c r="L30" s="92"/>
      <c r="M30" s="100"/>
      <c r="N30" s="75"/>
      <c r="O30" s="77"/>
      <c r="P30" s="104">
        <v>0</v>
      </c>
      <c r="Q30" s="134">
        <v>0</v>
      </c>
      <c r="R30" s="152">
        <v>43.4</v>
      </c>
      <c r="S30" s="78">
        <v>0</v>
      </c>
      <c r="T30" s="164"/>
      <c r="U30" s="164"/>
      <c r="V30" s="164"/>
      <c r="W30" s="164"/>
      <c r="X30" s="164"/>
      <c r="Y30" s="164"/>
      <c r="Z30" s="164"/>
    </row>
    <row r="31" spans="1:26" ht="68.25" customHeight="1">
      <c r="A31" s="69">
        <v>22</v>
      </c>
      <c r="B31" s="157" t="s">
        <v>9</v>
      </c>
      <c r="C31" s="157" t="s">
        <v>10</v>
      </c>
      <c r="D31" s="7" t="s">
        <v>46</v>
      </c>
      <c r="E31" s="177" t="s">
        <v>124</v>
      </c>
      <c r="F31" s="183"/>
      <c r="G31" s="7" t="s">
        <v>37</v>
      </c>
      <c r="H31" s="7" t="s">
        <v>53</v>
      </c>
      <c r="I31" s="8" t="s">
        <v>50</v>
      </c>
      <c r="J31" s="130" t="s">
        <v>168</v>
      </c>
      <c r="K31" s="92"/>
      <c r="L31" s="92"/>
      <c r="M31" s="100"/>
      <c r="N31" s="75"/>
      <c r="O31" s="77"/>
      <c r="P31" s="104">
        <v>45</v>
      </c>
      <c r="Q31" s="134">
        <v>45</v>
      </c>
      <c r="R31" s="152">
        <v>0</v>
      </c>
      <c r="S31" s="78">
        <f>SUM(R31/Q31*100)</f>
        <v>0</v>
      </c>
      <c r="T31" s="164"/>
      <c r="U31" s="164"/>
      <c r="V31" s="164"/>
      <c r="W31" s="164"/>
      <c r="X31" s="164"/>
      <c r="Y31" s="164"/>
      <c r="Z31" s="164"/>
    </row>
    <row r="32" spans="1:26" ht="81.75" customHeight="1">
      <c r="A32" s="69">
        <v>23</v>
      </c>
      <c r="B32" s="157" t="s">
        <v>9</v>
      </c>
      <c r="C32" s="157" t="s">
        <v>10</v>
      </c>
      <c r="D32" s="7" t="s">
        <v>46</v>
      </c>
      <c r="E32" s="177" t="s">
        <v>124</v>
      </c>
      <c r="F32" s="183"/>
      <c r="G32" s="7" t="s">
        <v>37</v>
      </c>
      <c r="H32" s="7" t="s">
        <v>55</v>
      </c>
      <c r="I32" s="8" t="s">
        <v>50</v>
      </c>
      <c r="J32" s="130" t="s">
        <v>169</v>
      </c>
      <c r="K32" s="92"/>
      <c r="L32" s="92"/>
      <c r="M32" s="100"/>
      <c r="N32" s="75"/>
      <c r="O32" s="77"/>
      <c r="P32" s="104">
        <v>225</v>
      </c>
      <c r="Q32" s="134">
        <v>225</v>
      </c>
      <c r="R32" s="152">
        <v>372.3</v>
      </c>
      <c r="S32" s="78">
        <f>SUM(R32/Q32*100)</f>
        <v>165.46666666666667</v>
      </c>
      <c r="T32" s="164"/>
      <c r="U32" s="164"/>
      <c r="V32" s="164"/>
      <c r="W32" s="164"/>
      <c r="X32" s="164"/>
      <c r="Y32" s="164"/>
      <c r="Z32" s="164"/>
    </row>
    <row r="33" spans="1:26" ht="72.75" customHeight="1">
      <c r="A33" s="69">
        <v>24</v>
      </c>
      <c r="B33" s="157" t="s">
        <v>9</v>
      </c>
      <c r="C33" s="157" t="s">
        <v>10</v>
      </c>
      <c r="D33" s="7" t="s">
        <v>46</v>
      </c>
      <c r="E33" s="177" t="s">
        <v>124</v>
      </c>
      <c r="F33" s="183"/>
      <c r="G33" s="7" t="s">
        <v>37</v>
      </c>
      <c r="H33" s="7" t="s">
        <v>154</v>
      </c>
      <c r="I33" s="8" t="s">
        <v>50</v>
      </c>
      <c r="J33" s="130" t="s">
        <v>170</v>
      </c>
      <c r="K33" s="92"/>
      <c r="L33" s="92"/>
      <c r="M33" s="100"/>
      <c r="N33" s="75"/>
      <c r="O33" s="77"/>
      <c r="P33" s="104">
        <v>0</v>
      </c>
      <c r="Q33" s="134">
        <v>0</v>
      </c>
      <c r="R33" s="152">
        <v>6.2</v>
      </c>
      <c r="S33" s="78">
        <v>0</v>
      </c>
      <c r="T33" s="164"/>
      <c r="U33" s="164"/>
      <c r="V33" s="164"/>
      <c r="W33" s="164"/>
      <c r="X33" s="164"/>
      <c r="Y33" s="164"/>
      <c r="Z33" s="164"/>
    </row>
    <row r="34" spans="1:26" ht="15">
      <c r="A34" s="69">
        <v>25</v>
      </c>
      <c r="B34" s="156" t="s">
        <v>9</v>
      </c>
      <c r="C34" s="156" t="s">
        <v>10</v>
      </c>
      <c r="D34" s="4" t="s">
        <v>57</v>
      </c>
      <c r="E34" s="185" t="s">
        <v>12</v>
      </c>
      <c r="F34" s="186"/>
      <c r="G34" s="4" t="s">
        <v>11</v>
      </c>
      <c r="H34" s="4" t="s">
        <v>13</v>
      </c>
      <c r="I34" s="5" t="s">
        <v>9</v>
      </c>
      <c r="J34" s="94" t="s">
        <v>58</v>
      </c>
      <c r="K34" s="88">
        <v>35</v>
      </c>
      <c r="L34" s="88">
        <f>L35</f>
        <v>23.3</v>
      </c>
      <c r="M34" s="88">
        <f>M35</f>
        <v>0</v>
      </c>
      <c r="N34" s="88">
        <f>N35</f>
        <v>25</v>
      </c>
      <c r="O34" s="89">
        <f>O35</f>
        <v>35</v>
      </c>
      <c r="P34" s="90">
        <f>SUM(P35)</f>
        <v>0.1</v>
      </c>
      <c r="Q34" s="16">
        <f>SUM(Q35)</f>
        <v>0.1</v>
      </c>
      <c r="R34" s="16">
        <f>SUM(R35)</f>
        <v>0.3</v>
      </c>
      <c r="S34" s="90">
        <f t="shared" si="1"/>
        <v>299.99999999999994</v>
      </c>
      <c r="T34" s="164"/>
      <c r="U34" s="164"/>
      <c r="V34" s="164"/>
      <c r="W34" s="164"/>
      <c r="X34" s="164"/>
      <c r="Y34" s="164"/>
      <c r="Z34" s="164"/>
    </row>
    <row r="35" spans="1:26" ht="15">
      <c r="A35" s="69">
        <v>26</v>
      </c>
      <c r="B35" s="6" t="s">
        <v>9</v>
      </c>
      <c r="C35" s="157" t="s">
        <v>10</v>
      </c>
      <c r="D35" s="7" t="s">
        <v>57</v>
      </c>
      <c r="E35" s="177" t="s">
        <v>26</v>
      </c>
      <c r="F35" s="178"/>
      <c r="G35" s="7" t="s">
        <v>15</v>
      </c>
      <c r="H35" s="7" t="s">
        <v>13</v>
      </c>
      <c r="I35" s="8" t="s">
        <v>50</v>
      </c>
      <c r="J35" s="91" t="s">
        <v>59</v>
      </c>
      <c r="K35" s="101">
        <v>35</v>
      </c>
      <c r="L35" s="101">
        <v>23.3</v>
      </c>
      <c r="M35" s="102"/>
      <c r="N35" s="75">
        <v>25</v>
      </c>
      <c r="O35" s="77">
        <v>35</v>
      </c>
      <c r="P35" s="104">
        <v>0.1</v>
      </c>
      <c r="Q35" s="134">
        <v>0.1</v>
      </c>
      <c r="R35" s="152">
        <v>0.3</v>
      </c>
      <c r="S35" s="78">
        <f t="shared" si="1"/>
        <v>299.99999999999994</v>
      </c>
      <c r="T35" s="164"/>
      <c r="U35" s="164"/>
      <c r="V35" s="164"/>
      <c r="W35" s="164"/>
      <c r="X35" s="164"/>
      <c r="Y35" s="164"/>
      <c r="Z35" s="164"/>
    </row>
    <row r="36" spans="1:26" ht="25.5">
      <c r="A36" s="69">
        <v>27</v>
      </c>
      <c r="B36" s="156" t="s">
        <v>9</v>
      </c>
      <c r="C36" s="156" t="s">
        <v>10</v>
      </c>
      <c r="D36" s="4" t="s">
        <v>60</v>
      </c>
      <c r="E36" s="185" t="s">
        <v>12</v>
      </c>
      <c r="F36" s="186"/>
      <c r="G36" s="4" t="s">
        <v>11</v>
      </c>
      <c r="H36" s="4" t="s">
        <v>13</v>
      </c>
      <c r="I36" s="5" t="s">
        <v>9</v>
      </c>
      <c r="J36" s="94" t="s">
        <v>61</v>
      </c>
      <c r="K36" s="88">
        <f>K38</f>
        <v>1713</v>
      </c>
      <c r="L36" s="88">
        <f>L38</f>
        <v>1344.9</v>
      </c>
      <c r="M36" s="88">
        <f>M38</f>
        <v>0</v>
      </c>
      <c r="N36" s="88">
        <f>N38</f>
        <v>2009.5</v>
      </c>
      <c r="O36" s="89">
        <f>O38</f>
        <v>3815</v>
      </c>
      <c r="P36" s="90">
        <f>SUM(P37+P38)</f>
        <v>58.6</v>
      </c>
      <c r="Q36" s="16">
        <f>SUM(Q37+Q38)</f>
        <v>58.6</v>
      </c>
      <c r="R36" s="16">
        <f>SUM(R38:R38)</f>
        <v>521.3</v>
      </c>
      <c r="S36" s="90">
        <f t="shared" si="1"/>
        <v>889.5904436860068</v>
      </c>
      <c r="T36" s="164"/>
      <c r="U36" s="164"/>
      <c r="V36" s="164"/>
      <c r="W36" s="164"/>
      <c r="X36" s="164"/>
      <c r="Y36" s="164"/>
      <c r="Z36" s="164"/>
    </row>
    <row r="37" spans="1:26" ht="25.5">
      <c r="A37" s="69">
        <v>28</v>
      </c>
      <c r="B37" s="6" t="s">
        <v>9</v>
      </c>
      <c r="C37" s="157" t="s">
        <v>10</v>
      </c>
      <c r="D37" s="7" t="s">
        <v>60</v>
      </c>
      <c r="E37" s="177" t="s">
        <v>62</v>
      </c>
      <c r="F37" s="183"/>
      <c r="G37" s="7" t="s">
        <v>37</v>
      </c>
      <c r="H37" s="7" t="s">
        <v>55</v>
      </c>
      <c r="I37" s="8" t="s">
        <v>63</v>
      </c>
      <c r="J37" s="103" t="s">
        <v>64</v>
      </c>
      <c r="K37" s="92">
        <v>1713</v>
      </c>
      <c r="L37" s="92">
        <v>1344.9</v>
      </c>
      <c r="M37" s="102"/>
      <c r="N37" s="75">
        <v>2009.5</v>
      </c>
      <c r="O37" s="77">
        <v>3815</v>
      </c>
      <c r="P37" s="104">
        <v>58.6</v>
      </c>
      <c r="Q37" s="134">
        <v>58.6</v>
      </c>
      <c r="R37" s="152">
        <v>0</v>
      </c>
      <c r="S37" s="78">
        <f>SUM(R37/Q37*100)</f>
        <v>0</v>
      </c>
      <c r="T37" s="164"/>
      <c r="U37" s="164"/>
      <c r="V37" s="164"/>
      <c r="W37" s="164"/>
      <c r="X37" s="164"/>
      <c r="Y37" s="164"/>
      <c r="Z37" s="164"/>
    </row>
    <row r="38" spans="1:26" ht="29.25" customHeight="1">
      <c r="A38" s="69">
        <v>29</v>
      </c>
      <c r="B38" s="6" t="s">
        <v>9</v>
      </c>
      <c r="C38" s="157" t="s">
        <v>10</v>
      </c>
      <c r="D38" s="7" t="s">
        <v>60</v>
      </c>
      <c r="E38" s="177" t="s">
        <v>155</v>
      </c>
      <c r="F38" s="183"/>
      <c r="G38" s="7" t="s">
        <v>37</v>
      </c>
      <c r="H38" s="7" t="s">
        <v>49</v>
      </c>
      <c r="I38" s="8" t="s">
        <v>63</v>
      </c>
      <c r="J38" s="127" t="s">
        <v>156</v>
      </c>
      <c r="K38" s="92">
        <v>1713</v>
      </c>
      <c r="L38" s="92">
        <v>1344.9</v>
      </c>
      <c r="M38" s="102"/>
      <c r="N38" s="75">
        <v>2009.5</v>
      </c>
      <c r="O38" s="77">
        <v>3815</v>
      </c>
      <c r="P38" s="104">
        <v>0</v>
      </c>
      <c r="Q38" s="134">
        <v>0</v>
      </c>
      <c r="R38" s="152">
        <v>521.3</v>
      </c>
      <c r="S38" s="78">
        <v>0</v>
      </c>
      <c r="T38" s="164"/>
      <c r="U38" s="164"/>
      <c r="V38" s="164"/>
      <c r="W38" s="164"/>
      <c r="X38" s="164"/>
      <c r="Y38" s="164"/>
      <c r="Z38" s="164"/>
    </row>
    <row r="39" spans="1:26" ht="25.5">
      <c r="A39" s="69">
        <v>30</v>
      </c>
      <c r="B39" s="156" t="s">
        <v>9</v>
      </c>
      <c r="C39" s="156" t="s">
        <v>10</v>
      </c>
      <c r="D39" s="4" t="s">
        <v>65</v>
      </c>
      <c r="E39" s="185" t="s">
        <v>12</v>
      </c>
      <c r="F39" s="186"/>
      <c r="G39" s="4" t="s">
        <v>11</v>
      </c>
      <c r="H39" s="4" t="s">
        <v>13</v>
      </c>
      <c r="I39" s="5" t="s">
        <v>9</v>
      </c>
      <c r="J39" s="94" t="s">
        <v>66</v>
      </c>
      <c r="K39" s="92"/>
      <c r="L39" s="92"/>
      <c r="M39" s="102"/>
      <c r="N39" s="75"/>
      <c r="O39" s="77"/>
      <c r="P39" s="90">
        <f>SUM(P40+P41+P42+P43+P44)</f>
        <v>4005</v>
      </c>
      <c r="Q39" s="16">
        <f>SUM(Q40+Q41+Q42+Q43+Q44)</f>
        <v>14109.7</v>
      </c>
      <c r="R39" s="153">
        <f>SUM(R40+R41+R42+R43+R44)</f>
        <v>51.900000000000006</v>
      </c>
      <c r="S39" s="78">
        <f t="shared" si="1"/>
        <v>0.3678320587964308</v>
      </c>
      <c r="T39" s="164"/>
      <c r="U39" s="164"/>
      <c r="V39" s="164"/>
      <c r="W39" s="164"/>
      <c r="X39" s="164"/>
      <c r="Y39" s="164"/>
      <c r="Z39" s="164"/>
    </row>
    <row r="40" spans="1:26" ht="30" customHeight="1">
      <c r="A40" s="69">
        <v>31</v>
      </c>
      <c r="B40" s="157" t="s">
        <v>9</v>
      </c>
      <c r="C40" s="157" t="s">
        <v>10</v>
      </c>
      <c r="D40" s="7" t="s">
        <v>65</v>
      </c>
      <c r="E40" s="177" t="s">
        <v>67</v>
      </c>
      <c r="F40" s="183"/>
      <c r="G40" s="7" t="s">
        <v>37</v>
      </c>
      <c r="H40" s="7" t="s">
        <v>13</v>
      </c>
      <c r="I40" s="17" t="s">
        <v>68</v>
      </c>
      <c r="J40" s="74" t="s">
        <v>69</v>
      </c>
      <c r="K40" s="92"/>
      <c r="L40" s="92"/>
      <c r="M40" s="102"/>
      <c r="N40" s="75"/>
      <c r="O40" s="77"/>
      <c r="P40" s="104">
        <v>20</v>
      </c>
      <c r="Q40" s="134">
        <v>20</v>
      </c>
      <c r="R40" s="152">
        <v>19.8</v>
      </c>
      <c r="S40" s="78">
        <f t="shared" si="1"/>
        <v>99</v>
      </c>
      <c r="T40" s="164"/>
      <c r="U40" s="164"/>
      <c r="V40" s="164"/>
      <c r="W40" s="164"/>
      <c r="X40" s="164"/>
      <c r="Y40" s="164"/>
      <c r="Z40" s="164"/>
    </row>
    <row r="41" spans="1:26" ht="78" customHeight="1">
      <c r="A41" s="69">
        <v>32</v>
      </c>
      <c r="B41" s="157" t="s">
        <v>9</v>
      </c>
      <c r="C41" s="157" t="s">
        <v>10</v>
      </c>
      <c r="D41" s="7" t="s">
        <v>65</v>
      </c>
      <c r="E41" s="177" t="s">
        <v>70</v>
      </c>
      <c r="F41" s="183"/>
      <c r="G41" s="7" t="s">
        <v>37</v>
      </c>
      <c r="H41" s="7" t="s">
        <v>49</v>
      </c>
      <c r="I41" s="17" t="s">
        <v>68</v>
      </c>
      <c r="J41" s="74" t="s">
        <v>71</v>
      </c>
      <c r="K41" s="88" t="e">
        <f>SUM(#REF!)</f>
        <v>#REF!</v>
      </c>
      <c r="L41" s="88" t="e">
        <f>SUM(#REF!)</f>
        <v>#REF!</v>
      </c>
      <c r="M41" s="88" t="e">
        <f>SUM(#REF!)</f>
        <v>#REF!</v>
      </c>
      <c r="N41" s="88" t="e">
        <f>SUM(#REF!)</f>
        <v>#REF!</v>
      </c>
      <c r="O41" s="89" t="e">
        <f>SUM(#REF!)</f>
        <v>#REF!</v>
      </c>
      <c r="P41" s="104">
        <v>3600</v>
      </c>
      <c r="Q41" s="134">
        <v>11619.2</v>
      </c>
      <c r="R41" s="134">
        <v>0</v>
      </c>
      <c r="S41" s="104">
        <f t="shared" si="1"/>
        <v>0</v>
      </c>
      <c r="T41" s="164"/>
      <c r="U41" s="164"/>
      <c r="V41" s="164"/>
      <c r="W41" s="164"/>
      <c r="X41" s="164"/>
      <c r="Y41" s="164"/>
      <c r="Z41" s="164"/>
    </row>
    <row r="42" spans="1:26" ht="63.75">
      <c r="A42" s="69">
        <v>33</v>
      </c>
      <c r="B42" s="157" t="s">
        <v>9</v>
      </c>
      <c r="C42" s="157" t="s">
        <v>10</v>
      </c>
      <c r="D42" s="7" t="s">
        <v>65</v>
      </c>
      <c r="E42" s="182" t="s">
        <v>70</v>
      </c>
      <c r="F42" s="183"/>
      <c r="G42" s="7" t="s">
        <v>37</v>
      </c>
      <c r="H42" s="7" t="s">
        <v>13</v>
      </c>
      <c r="I42" s="17" t="s">
        <v>72</v>
      </c>
      <c r="J42" s="74" t="s">
        <v>73</v>
      </c>
      <c r="K42" s="105"/>
      <c r="L42" s="105"/>
      <c r="M42" s="102"/>
      <c r="N42" s="106"/>
      <c r="O42" s="107"/>
      <c r="P42" s="104">
        <v>90</v>
      </c>
      <c r="Q42" s="134">
        <v>90</v>
      </c>
      <c r="R42" s="152">
        <v>0</v>
      </c>
      <c r="S42" s="78">
        <f t="shared" si="1"/>
        <v>0</v>
      </c>
      <c r="T42" s="164"/>
      <c r="U42" s="164"/>
      <c r="V42" s="164"/>
      <c r="W42" s="164"/>
      <c r="X42" s="164"/>
      <c r="Y42" s="164"/>
      <c r="Z42" s="164"/>
    </row>
    <row r="43" spans="1:26" ht="38.25">
      <c r="A43" s="69">
        <v>34</v>
      </c>
      <c r="B43" s="157" t="s">
        <v>9</v>
      </c>
      <c r="C43" s="157" t="s">
        <v>10</v>
      </c>
      <c r="D43" s="7" t="s">
        <v>65</v>
      </c>
      <c r="E43" s="177" t="s">
        <v>74</v>
      </c>
      <c r="F43" s="178"/>
      <c r="G43" s="7" t="s">
        <v>37</v>
      </c>
      <c r="H43" s="7" t="s">
        <v>13</v>
      </c>
      <c r="I43" s="8" t="s">
        <v>75</v>
      </c>
      <c r="J43" s="74" t="s">
        <v>76</v>
      </c>
      <c r="K43" s="105"/>
      <c r="L43" s="105"/>
      <c r="M43" s="102"/>
      <c r="N43" s="106"/>
      <c r="O43" s="107"/>
      <c r="P43" s="104">
        <v>90</v>
      </c>
      <c r="Q43" s="134">
        <v>90</v>
      </c>
      <c r="R43" s="152">
        <v>28.1</v>
      </c>
      <c r="S43" s="78">
        <f t="shared" si="1"/>
        <v>31.222222222222225</v>
      </c>
      <c r="T43" s="164"/>
      <c r="U43" s="164"/>
      <c r="V43" s="164"/>
      <c r="W43" s="164"/>
      <c r="X43" s="164"/>
      <c r="Y43" s="164"/>
      <c r="Z43" s="164"/>
    </row>
    <row r="44" spans="1:26" ht="38.25">
      <c r="A44" s="69">
        <v>35</v>
      </c>
      <c r="B44" s="157" t="s">
        <v>9</v>
      </c>
      <c r="C44" s="157" t="s">
        <v>10</v>
      </c>
      <c r="D44" s="7" t="s">
        <v>65</v>
      </c>
      <c r="E44" s="177" t="s">
        <v>77</v>
      </c>
      <c r="F44" s="178"/>
      <c r="G44" s="7" t="s">
        <v>37</v>
      </c>
      <c r="H44" s="7" t="s">
        <v>13</v>
      </c>
      <c r="I44" s="8" t="s">
        <v>75</v>
      </c>
      <c r="J44" s="74" t="s">
        <v>119</v>
      </c>
      <c r="K44" s="105"/>
      <c r="L44" s="105"/>
      <c r="M44" s="102"/>
      <c r="N44" s="106"/>
      <c r="O44" s="107"/>
      <c r="P44" s="104">
        <v>205</v>
      </c>
      <c r="Q44" s="134">
        <f>205+2085.5</f>
        <v>2290.5</v>
      </c>
      <c r="R44" s="152">
        <v>4</v>
      </c>
      <c r="S44" s="78">
        <f>SUM(R44/Q44*100)</f>
        <v>0.17463435931019428</v>
      </c>
      <c r="T44" s="164"/>
      <c r="U44" s="164"/>
      <c r="V44" s="164"/>
      <c r="W44" s="164"/>
      <c r="X44" s="164"/>
      <c r="Y44" s="164"/>
      <c r="Z44" s="164"/>
    </row>
    <row r="45" spans="1:26" ht="19.5" customHeight="1">
      <c r="A45" s="69">
        <v>36</v>
      </c>
      <c r="B45" s="156" t="s">
        <v>9</v>
      </c>
      <c r="C45" s="156" t="s">
        <v>10</v>
      </c>
      <c r="D45" s="4" t="s">
        <v>80</v>
      </c>
      <c r="E45" s="185" t="s">
        <v>12</v>
      </c>
      <c r="F45" s="186"/>
      <c r="G45" s="4" t="s">
        <v>11</v>
      </c>
      <c r="H45" s="4" t="s">
        <v>13</v>
      </c>
      <c r="I45" s="5" t="s">
        <v>9</v>
      </c>
      <c r="J45" s="108" t="s">
        <v>78</v>
      </c>
      <c r="K45" s="109"/>
      <c r="L45" s="109"/>
      <c r="M45" s="110"/>
      <c r="N45" s="79"/>
      <c r="O45" s="81"/>
      <c r="P45" s="90">
        <f>SUM(P51:P51)</f>
        <v>0</v>
      </c>
      <c r="Q45" s="16">
        <v>0</v>
      </c>
      <c r="R45" s="153">
        <f>SUM(R46:R55)</f>
        <v>168.79999999999998</v>
      </c>
      <c r="S45" s="98">
        <v>0</v>
      </c>
      <c r="T45" s="164"/>
      <c r="U45" s="164"/>
      <c r="V45" s="164"/>
      <c r="W45" s="164"/>
      <c r="X45" s="164"/>
      <c r="Y45" s="164"/>
      <c r="Z45" s="164"/>
    </row>
    <row r="46" spans="1:26" ht="52.5" customHeight="1">
      <c r="A46" s="69">
        <v>37</v>
      </c>
      <c r="B46" s="157" t="s">
        <v>9</v>
      </c>
      <c r="C46" s="157" t="s">
        <v>10</v>
      </c>
      <c r="D46" s="7" t="s">
        <v>80</v>
      </c>
      <c r="E46" s="177" t="s">
        <v>158</v>
      </c>
      <c r="F46" s="178"/>
      <c r="G46" s="7" t="s">
        <v>15</v>
      </c>
      <c r="H46" s="7" t="s">
        <v>13</v>
      </c>
      <c r="I46" s="8" t="s">
        <v>81</v>
      </c>
      <c r="J46" s="174" t="s">
        <v>157</v>
      </c>
      <c r="K46" s="131"/>
      <c r="L46" s="109"/>
      <c r="M46" s="110"/>
      <c r="N46" s="79"/>
      <c r="O46" s="81"/>
      <c r="P46" s="90">
        <v>0</v>
      </c>
      <c r="Q46" s="16">
        <v>0</v>
      </c>
      <c r="R46" s="153">
        <v>2.5</v>
      </c>
      <c r="S46" s="98">
        <v>0</v>
      </c>
      <c r="T46" s="164"/>
      <c r="U46" s="164"/>
      <c r="V46" s="164"/>
      <c r="W46" s="164"/>
      <c r="X46" s="164"/>
      <c r="Y46" s="164"/>
      <c r="Z46" s="164"/>
    </row>
    <row r="47" spans="1:26" ht="69.75" customHeight="1">
      <c r="A47" s="69">
        <v>38</v>
      </c>
      <c r="B47" s="157" t="s">
        <v>9</v>
      </c>
      <c r="C47" s="157" t="s">
        <v>10</v>
      </c>
      <c r="D47" s="7" t="s">
        <v>80</v>
      </c>
      <c r="E47" s="177" t="s">
        <v>131</v>
      </c>
      <c r="F47" s="178"/>
      <c r="G47" s="7" t="s">
        <v>15</v>
      </c>
      <c r="H47" s="7" t="s">
        <v>13</v>
      </c>
      <c r="I47" s="8" t="s">
        <v>81</v>
      </c>
      <c r="J47" s="174" t="s">
        <v>132</v>
      </c>
      <c r="K47" s="131"/>
      <c r="L47" s="109"/>
      <c r="M47" s="110"/>
      <c r="N47" s="79"/>
      <c r="O47" s="81"/>
      <c r="P47" s="104">
        <v>0</v>
      </c>
      <c r="Q47" s="134">
        <v>0</v>
      </c>
      <c r="R47" s="152">
        <v>13</v>
      </c>
      <c r="S47" s="78">
        <v>0</v>
      </c>
      <c r="T47" s="164"/>
      <c r="U47" s="164"/>
      <c r="V47" s="164"/>
      <c r="W47" s="164"/>
      <c r="X47" s="164"/>
      <c r="Y47" s="164"/>
      <c r="Z47" s="164"/>
    </row>
    <row r="48" spans="1:26" ht="69.75" customHeight="1">
      <c r="A48" s="69">
        <v>39</v>
      </c>
      <c r="B48" s="157" t="s">
        <v>9</v>
      </c>
      <c r="C48" s="157" t="s">
        <v>10</v>
      </c>
      <c r="D48" s="7" t="s">
        <v>80</v>
      </c>
      <c r="E48" s="177" t="s">
        <v>159</v>
      </c>
      <c r="F48" s="178"/>
      <c r="G48" s="7" t="s">
        <v>15</v>
      </c>
      <c r="H48" s="7" t="s">
        <v>13</v>
      </c>
      <c r="I48" s="8" t="s">
        <v>81</v>
      </c>
      <c r="J48" s="174" t="s">
        <v>160</v>
      </c>
      <c r="K48" s="131"/>
      <c r="L48" s="109"/>
      <c r="M48" s="110"/>
      <c r="N48" s="79"/>
      <c r="O48" s="81"/>
      <c r="P48" s="104">
        <v>0</v>
      </c>
      <c r="Q48" s="134">
        <v>0</v>
      </c>
      <c r="R48" s="152">
        <v>31.1</v>
      </c>
      <c r="S48" s="78">
        <v>0</v>
      </c>
      <c r="T48" s="164"/>
      <c r="U48" s="164"/>
      <c r="V48" s="164"/>
      <c r="W48" s="164"/>
      <c r="X48" s="164"/>
      <c r="Y48" s="164"/>
      <c r="Z48" s="164"/>
    </row>
    <row r="49" spans="1:26" ht="69.75" customHeight="1">
      <c r="A49" s="69">
        <v>40</v>
      </c>
      <c r="B49" s="157" t="s">
        <v>9</v>
      </c>
      <c r="C49" s="157" t="s">
        <v>10</v>
      </c>
      <c r="D49" s="7" t="s">
        <v>80</v>
      </c>
      <c r="E49" s="177" t="s">
        <v>161</v>
      </c>
      <c r="F49" s="178"/>
      <c r="G49" s="7" t="s">
        <v>15</v>
      </c>
      <c r="H49" s="7" t="s">
        <v>13</v>
      </c>
      <c r="I49" s="8" t="s">
        <v>81</v>
      </c>
      <c r="J49" s="174" t="s">
        <v>163</v>
      </c>
      <c r="K49" s="131"/>
      <c r="L49" s="109"/>
      <c r="M49" s="110"/>
      <c r="N49" s="79"/>
      <c r="O49" s="81"/>
      <c r="P49" s="104">
        <v>0</v>
      </c>
      <c r="Q49" s="134">
        <v>0</v>
      </c>
      <c r="R49" s="152">
        <v>55</v>
      </c>
      <c r="S49" s="78">
        <v>0</v>
      </c>
      <c r="T49" s="164"/>
      <c r="U49" s="164"/>
      <c r="V49" s="164"/>
      <c r="W49" s="164"/>
      <c r="X49" s="164"/>
      <c r="Y49" s="164"/>
      <c r="Z49" s="164"/>
    </row>
    <row r="50" spans="1:26" ht="69.75" customHeight="1">
      <c r="A50" s="69">
        <v>41</v>
      </c>
      <c r="B50" s="157" t="s">
        <v>9</v>
      </c>
      <c r="C50" s="157" t="s">
        <v>10</v>
      </c>
      <c r="D50" s="7" t="s">
        <v>80</v>
      </c>
      <c r="E50" s="177" t="s">
        <v>162</v>
      </c>
      <c r="F50" s="178"/>
      <c r="G50" s="7" t="s">
        <v>15</v>
      </c>
      <c r="H50" s="7" t="s">
        <v>13</v>
      </c>
      <c r="I50" s="8" t="s">
        <v>81</v>
      </c>
      <c r="J50" s="174" t="s">
        <v>164</v>
      </c>
      <c r="K50" s="131"/>
      <c r="L50" s="109"/>
      <c r="M50" s="110"/>
      <c r="N50" s="79"/>
      <c r="O50" s="81"/>
      <c r="P50" s="104">
        <v>0</v>
      </c>
      <c r="Q50" s="134">
        <v>0</v>
      </c>
      <c r="R50" s="152">
        <v>0.6</v>
      </c>
      <c r="S50" s="78">
        <v>0</v>
      </c>
      <c r="T50" s="164"/>
      <c r="U50" s="164"/>
      <c r="V50" s="164"/>
      <c r="W50" s="164"/>
      <c r="X50" s="164"/>
      <c r="Y50" s="164"/>
      <c r="Z50" s="164"/>
    </row>
    <row r="51" spans="1:26" ht="55.5" customHeight="1">
      <c r="A51" s="69">
        <v>42</v>
      </c>
      <c r="B51" s="157" t="s">
        <v>9</v>
      </c>
      <c r="C51" s="157" t="s">
        <v>10</v>
      </c>
      <c r="D51" s="7" t="s">
        <v>80</v>
      </c>
      <c r="E51" s="177" t="s">
        <v>125</v>
      </c>
      <c r="F51" s="178"/>
      <c r="G51" s="7" t="s">
        <v>15</v>
      </c>
      <c r="H51" s="7" t="s">
        <v>13</v>
      </c>
      <c r="I51" s="8" t="s">
        <v>81</v>
      </c>
      <c r="J51" s="174" t="s">
        <v>126</v>
      </c>
      <c r="K51" s="105"/>
      <c r="L51" s="105"/>
      <c r="M51" s="102"/>
      <c r="N51" s="106"/>
      <c r="O51" s="107"/>
      <c r="P51" s="104">
        <v>0</v>
      </c>
      <c r="Q51" s="134">
        <v>0</v>
      </c>
      <c r="R51" s="152">
        <v>15</v>
      </c>
      <c r="S51" s="78">
        <v>0</v>
      </c>
      <c r="T51" s="164"/>
      <c r="U51" s="164"/>
      <c r="V51" s="164"/>
      <c r="W51" s="164"/>
      <c r="X51" s="164"/>
      <c r="Y51" s="164"/>
      <c r="Z51" s="164"/>
    </row>
    <row r="52" spans="1:26" ht="55.5" customHeight="1">
      <c r="A52" s="69">
        <v>43</v>
      </c>
      <c r="B52" s="157" t="s">
        <v>9</v>
      </c>
      <c r="C52" s="157" t="s">
        <v>10</v>
      </c>
      <c r="D52" s="7" t="s">
        <v>80</v>
      </c>
      <c r="E52" s="177" t="s">
        <v>165</v>
      </c>
      <c r="F52" s="178"/>
      <c r="G52" s="7" t="s">
        <v>15</v>
      </c>
      <c r="H52" s="7" t="s">
        <v>13</v>
      </c>
      <c r="I52" s="8" t="s">
        <v>81</v>
      </c>
      <c r="J52" s="174" t="s">
        <v>166</v>
      </c>
      <c r="K52" s="105"/>
      <c r="L52" s="105"/>
      <c r="M52" s="102"/>
      <c r="N52" s="106"/>
      <c r="O52" s="107"/>
      <c r="P52" s="104">
        <v>0</v>
      </c>
      <c r="Q52" s="134">
        <v>0</v>
      </c>
      <c r="R52" s="152">
        <v>37.2</v>
      </c>
      <c r="S52" s="78">
        <v>0</v>
      </c>
      <c r="T52" s="164"/>
      <c r="U52" s="164"/>
      <c r="V52" s="164"/>
      <c r="W52" s="164"/>
      <c r="X52" s="164"/>
      <c r="Y52" s="164"/>
      <c r="Z52" s="164"/>
    </row>
    <row r="53" spans="1:26" ht="55.5" customHeight="1">
      <c r="A53" s="69">
        <v>44</v>
      </c>
      <c r="B53" s="157" t="s">
        <v>9</v>
      </c>
      <c r="C53" s="157" t="s">
        <v>10</v>
      </c>
      <c r="D53" s="7" t="s">
        <v>80</v>
      </c>
      <c r="E53" s="177" t="s">
        <v>84</v>
      </c>
      <c r="F53" s="178"/>
      <c r="G53" s="7" t="s">
        <v>37</v>
      </c>
      <c r="H53" s="7" t="s">
        <v>13</v>
      </c>
      <c r="I53" s="8" t="s">
        <v>81</v>
      </c>
      <c r="J53" s="111" t="s">
        <v>83</v>
      </c>
      <c r="K53" s="105"/>
      <c r="L53" s="105"/>
      <c r="M53" s="102"/>
      <c r="N53" s="106"/>
      <c r="O53" s="107"/>
      <c r="P53" s="104">
        <v>0</v>
      </c>
      <c r="Q53" s="134">
        <v>0</v>
      </c>
      <c r="R53" s="152">
        <v>4.5</v>
      </c>
      <c r="S53" s="78">
        <v>0</v>
      </c>
      <c r="T53" s="164"/>
      <c r="U53" s="164"/>
      <c r="V53" s="164"/>
      <c r="W53" s="164"/>
      <c r="X53" s="164"/>
      <c r="Y53" s="164"/>
      <c r="Z53" s="164"/>
    </row>
    <row r="54" spans="1:26" ht="55.5" customHeight="1">
      <c r="A54" s="69">
        <v>45</v>
      </c>
      <c r="B54" s="157" t="s">
        <v>9</v>
      </c>
      <c r="C54" s="157" t="s">
        <v>10</v>
      </c>
      <c r="D54" s="7" t="s">
        <v>80</v>
      </c>
      <c r="E54" s="177" t="s">
        <v>82</v>
      </c>
      <c r="F54" s="178"/>
      <c r="G54" s="7" t="s">
        <v>15</v>
      </c>
      <c r="H54" s="7" t="s">
        <v>13</v>
      </c>
      <c r="I54" s="8" t="s">
        <v>81</v>
      </c>
      <c r="J54" s="111" t="s">
        <v>79</v>
      </c>
      <c r="K54" s="105"/>
      <c r="L54" s="105"/>
      <c r="M54" s="102"/>
      <c r="N54" s="106"/>
      <c r="O54" s="107"/>
      <c r="P54" s="104">
        <v>0</v>
      </c>
      <c r="Q54" s="134">
        <v>0</v>
      </c>
      <c r="R54" s="152">
        <v>10</v>
      </c>
      <c r="S54" s="78">
        <v>0</v>
      </c>
      <c r="T54" s="164"/>
      <c r="U54" s="164"/>
      <c r="V54" s="164"/>
      <c r="W54" s="164"/>
      <c r="X54" s="164"/>
      <c r="Y54" s="164"/>
      <c r="Z54" s="164"/>
    </row>
    <row r="55" spans="1:26" ht="55.5" customHeight="1">
      <c r="A55" s="69">
        <v>46</v>
      </c>
      <c r="B55" s="157" t="s">
        <v>9</v>
      </c>
      <c r="C55" s="157" t="s">
        <v>10</v>
      </c>
      <c r="D55" s="7" t="s">
        <v>80</v>
      </c>
      <c r="E55" s="177" t="s">
        <v>134</v>
      </c>
      <c r="F55" s="178"/>
      <c r="G55" s="7" t="s">
        <v>15</v>
      </c>
      <c r="H55" s="7" t="s">
        <v>13</v>
      </c>
      <c r="I55" s="8" t="s">
        <v>81</v>
      </c>
      <c r="J55" s="127" t="s">
        <v>133</v>
      </c>
      <c r="K55" s="105"/>
      <c r="L55" s="105"/>
      <c r="M55" s="102"/>
      <c r="N55" s="106"/>
      <c r="O55" s="107"/>
      <c r="P55" s="104">
        <v>0</v>
      </c>
      <c r="Q55" s="134">
        <v>0</v>
      </c>
      <c r="R55" s="152">
        <v>-0.1</v>
      </c>
      <c r="S55" s="78">
        <v>0</v>
      </c>
      <c r="T55" s="164"/>
      <c r="U55" s="164"/>
      <c r="V55" s="164"/>
      <c r="W55" s="164"/>
      <c r="X55" s="164"/>
      <c r="Y55" s="164"/>
      <c r="Z55" s="164"/>
    </row>
    <row r="56" spans="1:26" ht="25.5" customHeight="1">
      <c r="A56" s="69">
        <v>47</v>
      </c>
      <c r="B56" s="171" t="s">
        <v>9</v>
      </c>
      <c r="C56" s="171" t="s">
        <v>10</v>
      </c>
      <c r="D56" s="4" t="s">
        <v>172</v>
      </c>
      <c r="E56" s="185" t="s">
        <v>67</v>
      </c>
      <c r="F56" s="186"/>
      <c r="G56" s="4" t="s">
        <v>37</v>
      </c>
      <c r="H56" s="4" t="s">
        <v>13</v>
      </c>
      <c r="I56" s="18" t="s">
        <v>173</v>
      </c>
      <c r="J56" s="172" t="s">
        <v>175</v>
      </c>
      <c r="K56" s="105"/>
      <c r="L56" s="105"/>
      <c r="M56" s="102"/>
      <c r="N56" s="106"/>
      <c r="O56" s="107"/>
      <c r="P56" s="90">
        <f>SUM(P57:P57)</f>
        <v>0</v>
      </c>
      <c r="Q56" s="16">
        <f>SUM(Q57:Q57)</f>
        <v>0</v>
      </c>
      <c r="R56" s="153">
        <f>SUM(R57:R57)</f>
        <v>0.3</v>
      </c>
      <c r="S56" s="98">
        <f>SUM(S57:S57)</f>
        <v>0</v>
      </c>
      <c r="T56" s="164"/>
      <c r="U56" s="164"/>
      <c r="V56" s="164"/>
      <c r="W56" s="164"/>
      <c r="X56" s="164"/>
      <c r="Y56" s="164"/>
      <c r="Z56" s="164"/>
    </row>
    <row r="57" spans="1:26" ht="18.75" customHeight="1">
      <c r="A57" s="69">
        <v>48</v>
      </c>
      <c r="B57" s="170" t="s">
        <v>9</v>
      </c>
      <c r="C57" s="170" t="s">
        <v>10</v>
      </c>
      <c r="D57" s="7" t="s">
        <v>172</v>
      </c>
      <c r="E57" s="177" t="s">
        <v>67</v>
      </c>
      <c r="F57" s="178"/>
      <c r="G57" s="7" t="s">
        <v>37</v>
      </c>
      <c r="H57" s="7" t="s">
        <v>13</v>
      </c>
      <c r="I57" s="17" t="s">
        <v>173</v>
      </c>
      <c r="J57" s="127" t="s">
        <v>174</v>
      </c>
      <c r="K57" s="105"/>
      <c r="L57" s="105"/>
      <c r="M57" s="102"/>
      <c r="N57" s="106"/>
      <c r="O57" s="107"/>
      <c r="P57" s="104">
        <v>0</v>
      </c>
      <c r="Q57" s="134">
        <v>0</v>
      </c>
      <c r="R57" s="152">
        <v>0.3</v>
      </c>
      <c r="S57" s="78">
        <v>0</v>
      </c>
      <c r="T57" s="164"/>
      <c r="U57" s="164"/>
      <c r="V57" s="164"/>
      <c r="W57" s="164"/>
      <c r="X57" s="164"/>
      <c r="Y57" s="164"/>
      <c r="Z57" s="164"/>
    </row>
    <row r="58" spans="1:26" ht="15">
      <c r="A58" s="69">
        <v>49</v>
      </c>
      <c r="B58" s="156" t="s">
        <v>9</v>
      </c>
      <c r="C58" s="4" t="s">
        <v>85</v>
      </c>
      <c r="D58" s="4" t="s">
        <v>22</v>
      </c>
      <c r="E58" s="185" t="s">
        <v>12</v>
      </c>
      <c r="F58" s="186"/>
      <c r="G58" s="4" t="s">
        <v>11</v>
      </c>
      <c r="H58" s="4" t="s">
        <v>13</v>
      </c>
      <c r="I58" s="18" t="s">
        <v>9</v>
      </c>
      <c r="J58" s="38" t="s">
        <v>86</v>
      </c>
      <c r="K58" s="92">
        <v>10171</v>
      </c>
      <c r="L58" s="92">
        <v>0</v>
      </c>
      <c r="M58" s="102"/>
      <c r="N58" s="75">
        <v>0</v>
      </c>
      <c r="O58" s="77">
        <v>100</v>
      </c>
      <c r="P58" s="90">
        <f>SUM(P59)</f>
        <v>258297.00000000003</v>
      </c>
      <c r="Q58" s="16">
        <f>SUM(Q59)</f>
        <v>359719</v>
      </c>
      <c r="R58" s="153">
        <f>SUM(R59)</f>
        <v>358628.1</v>
      </c>
      <c r="S58" s="98">
        <f aca="true" t="shared" si="2" ref="S58:S63">SUM(R58/Q58*100)</f>
        <v>99.69673550743774</v>
      </c>
      <c r="T58" s="164"/>
      <c r="U58" s="164"/>
      <c r="V58" s="164"/>
      <c r="W58" s="164"/>
      <c r="X58" s="164"/>
      <c r="Y58" s="164"/>
      <c r="Z58" s="164"/>
    </row>
    <row r="59" spans="1:26" ht="25.5">
      <c r="A59" s="69">
        <v>50</v>
      </c>
      <c r="B59" s="19" t="s">
        <v>9</v>
      </c>
      <c r="C59" s="20" t="s">
        <v>85</v>
      </c>
      <c r="D59" s="20" t="s">
        <v>22</v>
      </c>
      <c r="E59" s="185" t="s">
        <v>12</v>
      </c>
      <c r="F59" s="186"/>
      <c r="G59" s="20" t="s">
        <v>11</v>
      </c>
      <c r="H59" s="20" t="s">
        <v>13</v>
      </c>
      <c r="I59" s="21" t="s">
        <v>9</v>
      </c>
      <c r="J59" s="22" t="s">
        <v>87</v>
      </c>
      <c r="K59" s="92">
        <v>15</v>
      </c>
      <c r="L59" s="92">
        <v>48.2</v>
      </c>
      <c r="M59" s="102"/>
      <c r="N59" s="75">
        <v>58</v>
      </c>
      <c r="O59" s="77">
        <v>50</v>
      </c>
      <c r="P59" s="90">
        <f>SUM(P60+P61+P63+P73+P92)</f>
        <v>258297.00000000003</v>
      </c>
      <c r="Q59" s="16">
        <f>SUM(Q60+Q61+Q62+Q63+Q73+Q90+Q92)</f>
        <v>359719</v>
      </c>
      <c r="R59" s="153">
        <f>SUM(R60+R61+R62+R63+R73+R90+R92)</f>
        <v>358628.1</v>
      </c>
      <c r="S59" s="98">
        <f t="shared" si="2"/>
        <v>99.69673550743774</v>
      </c>
      <c r="T59" s="164"/>
      <c r="U59" s="164"/>
      <c r="V59" s="164"/>
      <c r="W59" s="164"/>
      <c r="X59" s="164"/>
      <c r="Y59" s="164"/>
      <c r="Z59" s="164"/>
    </row>
    <row r="60" spans="1:26" ht="40.5" customHeight="1">
      <c r="A60" s="69">
        <v>51</v>
      </c>
      <c r="B60" s="19" t="s">
        <v>9</v>
      </c>
      <c r="C60" s="20" t="s">
        <v>85</v>
      </c>
      <c r="D60" s="20" t="s">
        <v>22</v>
      </c>
      <c r="E60" s="185" t="s">
        <v>88</v>
      </c>
      <c r="F60" s="183"/>
      <c r="G60" s="20" t="s">
        <v>37</v>
      </c>
      <c r="H60" s="20" t="s">
        <v>13</v>
      </c>
      <c r="I60" s="21" t="s">
        <v>89</v>
      </c>
      <c r="J60" s="22" t="s">
        <v>135</v>
      </c>
      <c r="K60" s="105"/>
      <c r="L60" s="105"/>
      <c r="M60" s="102"/>
      <c r="N60" s="106"/>
      <c r="O60" s="107"/>
      <c r="P60" s="90">
        <v>118097</v>
      </c>
      <c r="Q60" s="16">
        <v>118097</v>
      </c>
      <c r="R60" s="153">
        <v>118097</v>
      </c>
      <c r="S60" s="98">
        <f t="shared" si="2"/>
        <v>100</v>
      </c>
      <c r="T60" s="164"/>
      <c r="U60" s="164"/>
      <c r="V60" s="164"/>
      <c r="W60" s="164"/>
      <c r="X60" s="164"/>
      <c r="Y60" s="164"/>
      <c r="Z60" s="164"/>
    </row>
    <row r="61" spans="1:26" ht="27.75" customHeight="1">
      <c r="A61" s="69">
        <v>52</v>
      </c>
      <c r="B61" s="156" t="s">
        <v>9</v>
      </c>
      <c r="C61" s="4" t="s">
        <v>85</v>
      </c>
      <c r="D61" s="4" t="s">
        <v>22</v>
      </c>
      <c r="E61" s="185" t="s">
        <v>90</v>
      </c>
      <c r="F61" s="186"/>
      <c r="G61" s="4" t="s">
        <v>37</v>
      </c>
      <c r="H61" s="4" t="s">
        <v>13</v>
      </c>
      <c r="I61" s="18" t="s">
        <v>89</v>
      </c>
      <c r="J61" s="22" t="s">
        <v>136</v>
      </c>
      <c r="K61" s="105"/>
      <c r="L61" s="105"/>
      <c r="M61" s="102"/>
      <c r="N61" s="106"/>
      <c r="O61" s="107"/>
      <c r="P61" s="90">
        <v>34900</v>
      </c>
      <c r="Q61" s="16">
        <v>34900</v>
      </c>
      <c r="R61" s="153">
        <v>34900</v>
      </c>
      <c r="S61" s="98">
        <f t="shared" si="2"/>
        <v>100</v>
      </c>
      <c r="T61" s="164"/>
      <c r="U61" s="164"/>
      <c r="V61" s="164"/>
      <c r="W61" s="164"/>
      <c r="X61" s="164"/>
      <c r="Y61" s="164"/>
      <c r="Z61" s="164"/>
    </row>
    <row r="62" spans="1:26" ht="27.75" customHeight="1">
      <c r="A62" s="69">
        <v>53</v>
      </c>
      <c r="B62" s="159" t="s">
        <v>9</v>
      </c>
      <c r="C62" s="4" t="s">
        <v>85</v>
      </c>
      <c r="D62" s="4" t="s">
        <v>22</v>
      </c>
      <c r="E62" s="204">
        <v>16549</v>
      </c>
      <c r="F62" s="205"/>
      <c r="G62" s="4" t="s">
        <v>37</v>
      </c>
      <c r="H62" s="4" t="s">
        <v>13</v>
      </c>
      <c r="I62" s="18" t="s">
        <v>89</v>
      </c>
      <c r="J62" s="169" t="s">
        <v>177</v>
      </c>
      <c r="K62" s="105"/>
      <c r="L62" s="105"/>
      <c r="M62" s="102"/>
      <c r="N62" s="106"/>
      <c r="O62" s="107"/>
      <c r="P62" s="90">
        <v>0</v>
      </c>
      <c r="Q62" s="16">
        <v>119.9</v>
      </c>
      <c r="R62" s="153">
        <v>119.9</v>
      </c>
      <c r="S62" s="98">
        <f t="shared" si="2"/>
        <v>100</v>
      </c>
      <c r="T62" s="164"/>
      <c r="U62" s="164"/>
      <c r="V62" s="164"/>
      <c r="W62" s="164"/>
      <c r="X62" s="164"/>
      <c r="Y62" s="164"/>
      <c r="Z62" s="164"/>
    </row>
    <row r="63" spans="1:26" ht="25.5">
      <c r="A63" s="69">
        <v>54</v>
      </c>
      <c r="B63" s="156" t="s">
        <v>9</v>
      </c>
      <c r="C63" s="4" t="s">
        <v>85</v>
      </c>
      <c r="D63" s="4" t="s">
        <v>22</v>
      </c>
      <c r="E63" s="185" t="s">
        <v>91</v>
      </c>
      <c r="F63" s="186"/>
      <c r="G63" s="4" t="s">
        <v>11</v>
      </c>
      <c r="H63" s="4" t="s">
        <v>13</v>
      </c>
      <c r="I63" s="18" t="s">
        <v>89</v>
      </c>
      <c r="J63" s="39" t="s">
        <v>92</v>
      </c>
      <c r="K63" s="105"/>
      <c r="L63" s="105"/>
      <c r="M63" s="102"/>
      <c r="N63" s="106"/>
      <c r="O63" s="107"/>
      <c r="P63" s="90">
        <f>SUM(P65:P67)</f>
        <v>4533.2</v>
      </c>
      <c r="Q63" s="16">
        <f>SUM(Q64:Q67)</f>
        <v>5670.5</v>
      </c>
      <c r="R63" s="153">
        <f>SUM(R64:R67)</f>
        <v>5670.5</v>
      </c>
      <c r="S63" s="98">
        <f t="shared" si="2"/>
        <v>100</v>
      </c>
      <c r="T63" s="164"/>
      <c r="U63" s="164"/>
      <c r="V63" s="164"/>
      <c r="W63" s="164"/>
      <c r="X63" s="164"/>
      <c r="Y63" s="164"/>
      <c r="Z63" s="164"/>
    </row>
    <row r="64" spans="1:26" ht="38.25">
      <c r="A64" s="129">
        <v>55</v>
      </c>
      <c r="B64" s="157" t="s">
        <v>9</v>
      </c>
      <c r="C64" s="7" t="s">
        <v>85</v>
      </c>
      <c r="D64" s="7" t="s">
        <v>22</v>
      </c>
      <c r="E64" s="177" t="s">
        <v>127</v>
      </c>
      <c r="F64" s="178"/>
      <c r="G64" s="7" t="s">
        <v>37</v>
      </c>
      <c r="H64" s="7" t="s">
        <v>13</v>
      </c>
      <c r="I64" s="17" t="s">
        <v>89</v>
      </c>
      <c r="J64" s="42" t="s">
        <v>128</v>
      </c>
      <c r="K64" s="105"/>
      <c r="L64" s="105"/>
      <c r="M64" s="102"/>
      <c r="N64" s="106"/>
      <c r="O64" s="107"/>
      <c r="P64" s="104">
        <v>0</v>
      </c>
      <c r="Q64" s="134">
        <v>0</v>
      </c>
      <c r="R64" s="152">
        <v>0</v>
      </c>
      <c r="S64" s="78">
        <v>0</v>
      </c>
      <c r="T64" s="164"/>
      <c r="U64" s="164"/>
      <c r="V64" s="164"/>
      <c r="W64" s="164"/>
      <c r="X64" s="164"/>
      <c r="Y64" s="164"/>
      <c r="Z64" s="164"/>
    </row>
    <row r="65" spans="1:26" ht="25.5">
      <c r="A65" s="69">
        <v>56</v>
      </c>
      <c r="B65" s="157" t="s">
        <v>9</v>
      </c>
      <c r="C65" s="7" t="s">
        <v>85</v>
      </c>
      <c r="D65" s="7" t="s">
        <v>22</v>
      </c>
      <c r="E65" s="177" t="s">
        <v>120</v>
      </c>
      <c r="F65" s="178"/>
      <c r="G65" s="7" t="s">
        <v>37</v>
      </c>
      <c r="H65" s="7" t="s">
        <v>13</v>
      </c>
      <c r="I65" s="17" t="s">
        <v>89</v>
      </c>
      <c r="J65" s="42" t="s">
        <v>121</v>
      </c>
      <c r="K65" s="105"/>
      <c r="L65" s="105"/>
      <c r="M65" s="102"/>
      <c r="N65" s="106"/>
      <c r="O65" s="107"/>
      <c r="P65" s="104">
        <v>0</v>
      </c>
      <c r="Q65" s="152">
        <v>1369.9</v>
      </c>
      <c r="R65" s="151">
        <v>1369.9</v>
      </c>
      <c r="S65" s="78">
        <f>SUM(R65/Q65*100)</f>
        <v>100</v>
      </c>
      <c r="T65" s="164"/>
      <c r="U65" s="164"/>
      <c r="V65" s="164"/>
      <c r="W65" s="164"/>
      <c r="X65" s="164"/>
      <c r="Y65" s="164"/>
      <c r="Z65" s="164"/>
    </row>
    <row r="66" spans="1:26" ht="15">
      <c r="A66" s="69">
        <v>57</v>
      </c>
      <c r="B66" s="23"/>
      <c r="C66" s="24"/>
      <c r="D66" s="24"/>
      <c r="E66" s="25"/>
      <c r="F66" s="23"/>
      <c r="G66" s="24"/>
      <c r="H66" s="24"/>
      <c r="I66" s="26"/>
      <c r="J66" s="40" t="s">
        <v>93</v>
      </c>
      <c r="K66" s="109" t="e">
        <f>SUM(K67)</f>
        <v>#REF!</v>
      </c>
      <c r="L66" s="109" t="e">
        <f>SUM(L67)</f>
        <v>#REF!</v>
      </c>
      <c r="M66" s="109" t="e">
        <f>SUM(M67)</f>
        <v>#REF!</v>
      </c>
      <c r="N66" s="109" t="e">
        <f>SUM(N67)</f>
        <v>#REF!</v>
      </c>
      <c r="O66" s="112" t="e">
        <f>SUM(O67)</f>
        <v>#REF!</v>
      </c>
      <c r="P66" s="144"/>
      <c r="Q66" s="134"/>
      <c r="R66" s="153"/>
      <c r="S66" s="98"/>
      <c r="T66" s="164"/>
      <c r="U66" s="164"/>
      <c r="V66" s="164"/>
      <c r="W66" s="164"/>
      <c r="X66" s="164"/>
      <c r="Y66" s="164"/>
      <c r="Z66" s="164"/>
    </row>
    <row r="67" spans="1:26" ht="15">
      <c r="A67" s="69">
        <v>58</v>
      </c>
      <c r="B67" s="156" t="s">
        <v>9</v>
      </c>
      <c r="C67" s="4" t="s">
        <v>85</v>
      </c>
      <c r="D67" s="4" t="s">
        <v>22</v>
      </c>
      <c r="E67" s="185" t="s">
        <v>94</v>
      </c>
      <c r="F67" s="186"/>
      <c r="G67" s="4" t="s">
        <v>37</v>
      </c>
      <c r="H67" s="4" t="s">
        <v>13</v>
      </c>
      <c r="I67" s="18" t="s">
        <v>89</v>
      </c>
      <c r="J67" s="41" t="s">
        <v>95</v>
      </c>
      <c r="K67" s="109" t="e">
        <f>K68+K70+K78+#REF!+#REF!</f>
        <v>#REF!</v>
      </c>
      <c r="L67" s="109" t="e">
        <f>L68+L70+L78+#REF!+#REF!+#REF!</f>
        <v>#REF!</v>
      </c>
      <c r="M67" s="109" t="e">
        <f>M68+M70+M78+#REF!+#REF!+#REF!</f>
        <v>#REF!</v>
      </c>
      <c r="N67" s="109" t="e">
        <f>N68+N70+N78+#REF!+#REF!</f>
        <v>#REF!</v>
      </c>
      <c r="O67" s="112" t="e">
        <f>O68+O70+O78+#REF!+#REF!</f>
        <v>#REF!</v>
      </c>
      <c r="P67" s="73">
        <f>SUM(P68:P72)</f>
        <v>4533.2</v>
      </c>
      <c r="Q67" s="68">
        <f>SUM(Q68:Q72)</f>
        <v>4300.6</v>
      </c>
      <c r="R67" s="16">
        <f>SUM(R68:R72)</f>
        <v>4300.6</v>
      </c>
      <c r="S67" s="90">
        <f aca="true" t="shared" si="3" ref="S67:S72">SUM(R67/Q67*100)</f>
        <v>100</v>
      </c>
      <c r="T67" s="164"/>
      <c r="U67" s="164"/>
      <c r="V67" s="164"/>
      <c r="W67" s="164"/>
      <c r="X67" s="164"/>
      <c r="Y67" s="164"/>
      <c r="Z67" s="164"/>
    </row>
    <row r="68" spans="1:26" ht="34.5" customHeight="1">
      <c r="A68" s="113">
        <v>59</v>
      </c>
      <c r="B68" s="23" t="s">
        <v>9</v>
      </c>
      <c r="C68" s="24" t="s">
        <v>85</v>
      </c>
      <c r="D68" s="24" t="s">
        <v>22</v>
      </c>
      <c r="E68" s="175" t="s">
        <v>94</v>
      </c>
      <c r="F68" s="176"/>
      <c r="G68" s="24" t="s">
        <v>37</v>
      </c>
      <c r="H68" s="24" t="s">
        <v>13</v>
      </c>
      <c r="I68" s="26" t="s">
        <v>89</v>
      </c>
      <c r="J68" s="42" t="s">
        <v>96</v>
      </c>
      <c r="K68" s="114">
        <f>66999+285</f>
        <v>67284</v>
      </c>
      <c r="L68" s="114">
        <v>56071</v>
      </c>
      <c r="M68" s="102"/>
      <c r="N68" s="114">
        <f>66999+285</f>
        <v>67284</v>
      </c>
      <c r="O68" s="77">
        <v>85626</v>
      </c>
      <c r="P68" s="104">
        <v>2856</v>
      </c>
      <c r="Q68" s="134">
        <v>2856</v>
      </c>
      <c r="R68" s="151">
        <v>2856</v>
      </c>
      <c r="S68" s="115">
        <f t="shared" si="3"/>
        <v>100</v>
      </c>
      <c r="T68" s="164"/>
      <c r="U68" s="164"/>
      <c r="V68" s="164"/>
      <c r="W68" s="164"/>
      <c r="X68" s="164"/>
      <c r="Y68" s="164"/>
      <c r="Z68" s="164"/>
    </row>
    <row r="69" spans="1:26" ht="34.5" customHeight="1">
      <c r="A69" s="113">
        <v>60</v>
      </c>
      <c r="B69" s="23" t="s">
        <v>9</v>
      </c>
      <c r="C69" s="24" t="s">
        <v>85</v>
      </c>
      <c r="D69" s="24" t="s">
        <v>22</v>
      </c>
      <c r="E69" s="175" t="s">
        <v>94</v>
      </c>
      <c r="F69" s="176"/>
      <c r="G69" s="24" t="s">
        <v>37</v>
      </c>
      <c r="H69" s="24" t="s">
        <v>13</v>
      </c>
      <c r="I69" s="26" t="s">
        <v>89</v>
      </c>
      <c r="J69" s="146" t="s">
        <v>148</v>
      </c>
      <c r="K69" s="114"/>
      <c r="L69" s="114"/>
      <c r="M69" s="102"/>
      <c r="N69" s="114"/>
      <c r="O69" s="77"/>
      <c r="P69" s="104">
        <v>0</v>
      </c>
      <c r="Q69" s="134">
        <v>120.9</v>
      </c>
      <c r="R69" s="151">
        <v>120.9</v>
      </c>
      <c r="S69" s="115">
        <f t="shared" si="3"/>
        <v>100</v>
      </c>
      <c r="T69" s="164"/>
      <c r="U69" s="164"/>
      <c r="V69" s="164"/>
      <c r="W69" s="164"/>
      <c r="X69" s="164"/>
      <c r="Y69" s="164"/>
      <c r="Z69" s="164"/>
    </row>
    <row r="70" spans="1:26" ht="38.25">
      <c r="A70" s="113">
        <v>61</v>
      </c>
      <c r="B70" s="23" t="s">
        <v>9</v>
      </c>
      <c r="C70" s="24" t="s">
        <v>85</v>
      </c>
      <c r="D70" s="24" t="s">
        <v>22</v>
      </c>
      <c r="E70" s="175" t="s">
        <v>94</v>
      </c>
      <c r="F70" s="176"/>
      <c r="G70" s="24" t="s">
        <v>37</v>
      </c>
      <c r="H70" s="24" t="s">
        <v>13</v>
      </c>
      <c r="I70" s="26" t="s">
        <v>89</v>
      </c>
      <c r="J70" s="43" t="s">
        <v>97</v>
      </c>
      <c r="K70" s="92" t="e">
        <f>SUM(K71:K71)</f>
        <v>#REF!</v>
      </c>
      <c r="L70" s="92">
        <v>29044.7</v>
      </c>
      <c r="M70" s="92">
        <v>29044.7</v>
      </c>
      <c r="N70" s="92" t="e">
        <f>SUM(N71:N71)</f>
        <v>#REF!</v>
      </c>
      <c r="O70" s="116" t="e">
        <f>O71</f>
        <v>#REF!</v>
      </c>
      <c r="P70" s="104">
        <v>1677.2</v>
      </c>
      <c r="Q70" s="134">
        <v>1163.9</v>
      </c>
      <c r="R70" s="134">
        <v>1163.9</v>
      </c>
      <c r="S70" s="104">
        <f t="shared" si="3"/>
        <v>100</v>
      </c>
      <c r="T70" s="164"/>
      <c r="U70" s="164"/>
      <c r="V70" s="164"/>
      <c r="W70" s="164"/>
      <c r="X70" s="164"/>
      <c r="Y70" s="164"/>
      <c r="Z70" s="164"/>
    </row>
    <row r="71" spans="1:26" ht="107.25" customHeight="1">
      <c r="A71" s="113">
        <v>62</v>
      </c>
      <c r="B71" s="23" t="s">
        <v>9</v>
      </c>
      <c r="C71" s="24" t="s">
        <v>85</v>
      </c>
      <c r="D71" s="24" t="s">
        <v>22</v>
      </c>
      <c r="E71" s="175" t="s">
        <v>94</v>
      </c>
      <c r="F71" s="176"/>
      <c r="G71" s="24" t="s">
        <v>37</v>
      </c>
      <c r="H71" s="24" t="s">
        <v>13</v>
      </c>
      <c r="I71" s="26" t="s">
        <v>89</v>
      </c>
      <c r="J71" s="147" t="s">
        <v>149</v>
      </c>
      <c r="K71" s="71" t="e">
        <f>SUM(K74:K76)</f>
        <v>#REF!</v>
      </c>
      <c r="L71" s="71" t="e">
        <f>SUM(L74:L76)</f>
        <v>#REF!</v>
      </c>
      <c r="M71" s="71" t="e">
        <f>SUM(M74:M76)</f>
        <v>#REF!</v>
      </c>
      <c r="N71" s="71" t="e">
        <f>SUM(N74:N76)</f>
        <v>#REF!</v>
      </c>
      <c r="O71" s="72" t="e">
        <f>SUM(O74:O76)</f>
        <v>#REF!</v>
      </c>
      <c r="P71" s="86">
        <v>0</v>
      </c>
      <c r="Q71" s="134">
        <v>63</v>
      </c>
      <c r="R71" s="133">
        <v>63</v>
      </c>
      <c r="S71" s="86">
        <f t="shared" si="3"/>
        <v>100</v>
      </c>
      <c r="T71" s="164"/>
      <c r="U71" s="164"/>
      <c r="V71" s="164"/>
      <c r="W71" s="164"/>
      <c r="X71" s="164"/>
      <c r="Y71" s="164"/>
      <c r="Z71" s="164"/>
    </row>
    <row r="72" spans="1:26" ht="51.75">
      <c r="A72" s="113">
        <v>63</v>
      </c>
      <c r="B72" s="23" t="s">
        <v>9</v>
      </c>
      <c r="C72" s="24" t="s">
        <v>85</v>
      </c>
      <c r="D72" s="24" t="s">
        <v>22</v>
      </c>
      <c r="E72" s="175" t="s">
        <v>94</v>
      </c>
      <c r="F72" s="184"/>
      <c r="G72" s="24" t="s">
        <v>37</v>
      </c>
      <c r="H72" s="24" t="s">
        <v>13</v>
      </c>
      <c r="I72" s="26" t="s">
        <v>89</v>
      </c>
      <c r="J72" s="147" t="s">
        <v>150</v>
      </c>
      <c r="K72" s="71"/>
      <c r="L72" s="71"/>
      <c r="M72" s="87"/>
      <c r="N72" s="71"/>
      <c r="O72" s="72"/>
      <c r="P72" s="86">
        <v>0</v>
      </c>
      <c r="Q72" s="134">
        <v>96.8</v>
      </c>
      <c r="R72" s="133">
        <v>96.8</v>
      </c>
      <c r="S72" s="86">
        <f t="shared" si="3"/>
        <v>100</v>
      </c>
      <c r="T72" s="164"/>
      <c r="U72" s="164"/>
      <c r="V72" s="164"/>
      <c r="W72" s="164"/>
      <c r="X72" s="164"/>
      <c r="Y72" s="164"/>
      <c r="Z72" s="164"/>
    </row>
    <row r="73" spans="1:26" ht="21.75" customHeight="1">
      <c r="A73" s="113">
        <v>64</v>
      </c>
      <c r="B73" s="27" t="s">
        <v>9</v>
      </c>
      <c r="C73" s="28" t="s">
        <v>85</v>
      </c>
      <c r="D73" s="28" t="s">
        <v>22</v>
      </c>
      <c r="E73" s="179" t="s">
        <v>98</v>
      </c>
      <c r="F73" s="180"/>
      <c r="G73" s="28" t="s">
        <v>11</v>
      </c>
      <c r="H73" s="28" t="s">
        <v>13</v>
      </c>
      <c r="I73" s="29" t="s">
        <v>89</v>
      </c>
      <c r="J73" s="44" t="s">
        <v>99</v>
      </c>
      <c r="K73" s="75"/>
      <c r="L73" s="75"/>
      <c r="M73" s="165"/>
      <c r="N73" s="75"/>
      <c r="O73" s="77"/>
      <c r="P73" s="90">
        <f>SUM(P74+P75+P76+P77+P78+P79+P80+P87)</f>
        <v>97926.1</v>
      </c>
      <c r="Q73" s="16">
        <f>SUM(Q74+Q75+Q76+Q77+Q78+Q79+Q80+Q87)</f>
        <v>103606.1</v>
      </c>
      <c r="R73" s="153">
        <f>SUM(R74+R75+R76+R77+R78+R79+R80+R87)</f>
        <v>102693.9</v>
      </c>
      <c r="S73" s="98">
        <f aca="true" t="shared" si="4" ref="S73:S80">SUM(R73/Q73*100)</f>
        <v>99.11954991067127</v>
      </c>
      <c r="T73" s="164"/>
      <c r="U73" s="164"/>
      <c r="V73" s="164"/>
      <c r="W73" s="164"/>
      <c r="X73" s="164"/>
      <c r="Y73" s="164"/>
      <c r="Z73" s="164"/>
    </row>
    <row r="74" spans="1:26" ht="39.75" customHeight="1">
      <c r="A74" s="113">
        <v>65</v>
      </c>
      <c r="B74" s="23" t="s">
        <v>9</v>
      </c>
      <c r="C74" s="24" t="s">
        <v>85</v>
      </c>
      <c r="D74" s="24" t="s">
        <v>22</v>
      </c>
      <c r="E74" s="175" t="s">
        <v>104</v>
      </c>
      <c r="F74" s="184"/>
      <c r="G74" s="24" t="s">
        <v>37</v>
      </c>
      <c r="H74" s="24" t="s">
        <v>13</v>
      </c>
      <c r="I74" s="26" t="s">
        <v>89</v>
      </c>
      <c r="J74" s="43" t="s">
        <v>137</v>
      </c>
      <c r="K74" s="88" t="e">
        <f>SUM(K75:K77,K80,#REF!)</f>
        <v>#REF!</v>
      </c>
      <c r="L74" s="88" t="e">
        <f>SUM(L75:L77,L80,#REF!)</f>
        <v>#REF!</v>
      </c>
      <c r="M74" s="88" t="e">
        <f>SUM(M75:M77,M80,#REF!)</f>
        <v>#REF!</v>
      </c>
      <c r="N74" s="88" t="e">
        <f>SUM(N75:N77,N80,#REF!)</f>
        <v>#REF!</v>
      </c>
      <c r="O74" s="89" t="e">
        <f>SUM(O75:O77,O80,#REF!)</f>
        <v>#REF!</v>
      </c>
      <c r="P74" s="104">
        <v>4321.2</v>
      </c>
      <c r="Q74" s="134">
        <v>3121.2</v>
      </c>
      <c r="R74" s="134">
        <v>2617.9</v>
      </c>
      <c r="S74" s="104">
        <f t="shared" si="4"/>
        <v>83.87479174676407</v>
      </c>
      <c r="T74" s="164"/>
      <c r="U74" s="164"/>
      <c r="V74" s="164"/>
      <c r="W74" s="164"/>
      <c r="X74" s="164"/>
      <c r="Y74" s="164"/>
      <c r="Z74" s="164"/>
    </row>
    <row r="75" spans="1:26" ht="34.5" customHeight="1">
      <c r="A75" s="113">
        <v>66</v>
      </c>
      <c r="B75" s="23" t="s">
        <v>9</v>
      </c>
      <c r="C75" s="24" t="s">
        <v>85</v>
      </c>
      <c r="D75" s="24" t="s">
        <v>22</v>
      </c>
      <c r="E75" s="175" t="s">
        <v>103</v>
      </c>
      <c r="F75" s="184"/>
      <c r="G75" s="24" t="s">
        <v>37</v>
      </c>
      <c r="H75" s="24" t="s">
        <v>13</v>
      </c>
      <c r="I75" s="26" t="s">
        <v>89</v>
      </c>
      <c r="J75" s="43" t="s">
        <v>138</v>
      </c>
      <c r="K75" s="75"/>
      <c r="L75" s="75"/>
      <c r="M75" s="165"/>
      <c r="N75" s="75"/>
      <c r="O75" s="77"/>
      <c r="P75" s="104">
        <v>305.6</v>
      </c>
      <c r="Q75" s="134">
        <v>305.6</v>
      </c>
      <c r="R75" s="151">
        <v>267.8</v>
      </c>
      <c r="S75" s="115">
        <f t="shared" si="4"/>
        <v>87.63089005235601</v>
      </c>
      <c r="T75" s="164"/>
      <c r="U75" s="164"/>
      <c r="V75" s="164"/>
      <c r="W75" s="164"/>
      <c r="X75" s="164"/>
      <c r="Y75" s="164"/>
      <c r="Z75" s="164"/>
    </row>
    <row r="76" spans="1:26" ht="50.25" customHeight="1">
      <c r="A76" s="113">
        <v>67</v>
      </c>
      <c r="B76" s="23" t="s">
        <v>9</v>
      </c>
      <c r="C76" s="24" t="s">
        <v>85</v>
      </c>
      <c r="D76" s="24" t="s">
        <v>22</v>
      </c>
      <c r="E76" s="175" t="s">
        <v>105</v>
      </c>
      <c r="F76" s="183"/>
      <c r="G76" s="24" t="s">
        <v>37</v>
      </c>
      <c r="H76" s="24" t="s">
        <v>13</v>
      </c>
      <c r="I76" s="26" t="s">
        <v>89</v>
      </c>
      <c r="J76" s="43" t="s">
        <v>139</v>
      </c>
      <c r="K76" s="84">
        <v>5814</v>
      </c>
      <c r="L76" s="84">
        <v>4700</v>
      </c>
      <c r="M76" s="76"/>
      <c r="N76" s="75">
        <v>5814</v>
      </c>
      <c r="O76" s="77">
        <v>6881.9</v>
      </c>
      <c r="P76" s="104">
        <v>6.2</v>
      </c>
      <c r="Q76" s="134">
        <v>6.2</v>
      </c>
      <c r="R76" s="152">
        <v>0</v>
      </c>
      <c r="S76" s="78">
        <f t="shared" si="4"/>
        <v>0</v>
      </c>
      <c r="T76" s="164"/>
      <c r="U76" s="164"/>
      <c r="V76" s="164"/>
      <c r="W76" s="164"/>
      <c r="X76" s="164"/>
      <c r="Y76" s="164"/>
      <c r="Z76" s="164"/>
    </row>
    <row r="77" spans="1:26" ht="40.5" customHeight="1" thickBot="1">
      <c r="A77" s="113">
        <v>68</v>
      </c>
      <c r="B77" s="23" t="s">
        <v>9</v>
      </c>
      <c r="C77" s="24" t="s">
        <v>85</v>
      </c>
      <c r="D77" s="24" t="s">
        <v>22</v>
      </c>
      <c r="E77" s="175" t="s">
        <v>100</v>
      </c>
      <c r="F77" s="184"/>
      <c r="G77" s="24" t="s">
        <v>37</v>
      </c>
      <c r="H77" s="24" t="s">
        <v>13</v>
      </c>
      <c r="I77" s="26" t="s">
        <v>89</v>
      </c>
      <c r="J77" s="30" t="s">
        <v>140</v>
      </c>
      <c r="K77" s="117">
        <f>17124+5095</f>
        <v>22219</v>
      </c>
      <c r="L77" s="117">
        <v>17067</v>
      </c>
      <c r="M77" s="165"/>
      <c r="N77" s="75">
        <v>22219</v>
      </c>
      <c r="O77" s="77">
        <v>11986</v>
      </c>
      <c r="P77" s="104">
        <v>2439.4</v>
      </c>
      <c r="Q77" s="134">
        <v>2600</v>
      </c>
      <c r="R77" s="152">
        <v>2505.4</v>
      </c>
      <c r="S77" s="78">
        <f t="shared" si="4"/>
        <v>96.36153846153846</v>
      </c>
      <c r="T77" s="164"/>
      <c r="U77" s="164"/>
      <c r="V77" s="164"/>
      <c r="W77" s="164"/>
      <c r="X77" s="164"/>
      <c r="Y77" s="164"/>
      <c r="Z77" s="164"/>
    </row>
    <row r="78" spans="1:26" ht="45" customHeight="1">
      <c r="A78" s="113">
        <v>69</v>
      </c>
      <c r="B78" s="23" t="s">
        <v>9</v>
      </c>
      <c r="C78" s="24" t="s">
        <v>85</v>
      </c>
      <c r="D78" s="24" t="s">
        <v>22</v>
      </c>
      <c r="E78" s="175" t="s">
        <v>101</v>
      </c>
      <c r="F78" s="176"/>
      <c r="G78" s="24" t="s">
        <v>37</v>
      </c>
      <c r="H78" s="24" t="s">
        <v>13</v>
      </c>
      <c r="I78" s="26" t="s">
        <v>89</v>
      </c>
      <c r="J78" s="31" t="s">
        <v>141</v>
      </c>
      <c r="K78" s="117"/>
      <c r="L78" s="117"/>
      <c r="M78" s="165"/>
      <c r="N78" s="75"/>
      <c r="O78" s="77"/>
      <c r="P78" s="78">
        <v>0</v>
      </c>
      <c r="Q78" s="134">
        <v>7.3</v>
      </c>
      <c r="R78" s="152">
        <v>7.3</v>
      </c>
      <c r="S78" s="78">
        <f>SUM(R78/Q78*100)</f>
        <v>100</v>
      </c>
      <c r="T78" s="164"/>
      <c r="U78" s="164"/>
      <c r="V78" s="164"/>
      <c r="W78" s="164"/>
      <c r="X78" s="164"/>
      <c r="Y78" s="164"/>
      <c r="Z78" s="164"/>
    </row>
    <row r="79" spans="1:26" ht="34.5" customHeight="1">
      <c r="A79" s="113">
        <v>70</v>
      </c>
      <c r="B79" s="23" t="s">
        <v>9</v>
      </c>
      <c r="C79" s="24" t="s">
        <v>85</v>
      </c>
      <c r="D79" s="24" t="s">
        <v>22</v>
      </c>
      <c r="E79" s="175" t="s">
        <v>102</v>
      </c>
      <c r="F79" s="176"/>
      <c r="G79" s="24" t="s">
        <v>37</v>
      </c>
      <c r="H79" s="24" t="s">
        <v>13</v>
      </c>
      <c r="I79" s="26" t="s">
        <v>89</v>
      </c>
      <c r="J79" s="43" t="s">
        <v>142</v>
      </c>
      <c r="K79" s="75">
        <v>1413</v>
      </c>
      <c r="L79" s="75">
        <v>1413</v>
      </c>
      <c r="M79" s="165"/>
      <c r="N79" s="75">
        <v>1413</v>
      </c>
      <c r="O79" s="77">
        <v>1383</v>
      </c>
      <c r="P79" s="104">
        <v>87.1</v>
      </c>
      <c r="Q79" s="134">
        <v>87.1</v>
      </c>
      <c r="R79" s="152">
        <v>87.1</v>
      </c>
      <c r="S79" s="78">
        <f>SUM(R79/Q79*100)</f>
        <v>100</v>
      </c>
      <c r="T79" s="164"/>
      <c r="U79" s="164"/>
      <c r="V79" s="164"/>
      <c r="W79" s="164"/>
      <c r="X79" s="164"/>
      <c r="Y79" s="164"/>
      <c r="Z79" s="164"/>
    </row>
    <row r="80" spans="1:26" ht="31.5" customHeight="1">
      <c r="A80" s="113">
        <v>71</v>
      </c>
      <c r="B80" s="27" t="s">
        <v>9</v>
      </c>
      <c r="C80" s="28" t="s">
        <v>85</v>
      </c>
      <c r="D80" s="28" t="s">
        <v>22</v>
      </c>
      <c r="E80" s="179" t="s">
        <v>106</v>
      </c>
      <c r="F80" s="180"/>
      <c r="G80" s="28" t="s">
        <v>37</v>
      </c>
      <c r="H80" s="28" t="s">
        <v>13</v>
      </c>
      <c r="I80" s="29" t="s">
        <v>89</v>
      </c>
      <c r="J80" s="45" t="s">
        <v>107</v>
      </c>
      <c r="K80" s="75">
        <v>433.9</v>
      </c>
      <c r="L80" s="75">
        <v>433.9</v>
      </c>
      <c r="M80" s="76"/>
      <c r="N80" s="75">
        <v>433.9</v>
      </c>
      <c r="O80" s="77">
        <v>286.4</v>
      </c>
      <c r="P80" s="73">
        <f>SUM(P81:P86)</f>
        <v>20293.600000000002</v>
      </c>
      <c r="Q80" s="68">
        <f>SUM(Q81:Q86)</f>
        <v>22302.800000000003</v>
      </c>
      <c r="R80" s="98">
        <f>SUM(R81:R86)</f>
        <v>22032.500000000004</v>
      </c>
      <c r="S80" s="98">
        <f t="shared" si="4"/>
        <v>98.78804455046003</v>
      </c>
      <c r="T80" s="164"/>
      <c r="U80" s="164"/>
      <c r="V80" s="164"/>
      <c r="W80" s="164"/>
      <c r="X80" s="164"/>
      <c r="Y80" s="164"/>
      <c r="Z80" s="164"/>
    </row>
    <row r="81" spans="1:26" ht="51">
      <c r="A81" s="113">
        <v>72</v>
      </c>
      <c r="B81" s="23" t="s">
        <v>9</v>
      </c>
      <c r="C81" s="24" t="s">
        <v>85</v>
      </c>
      <c r="D81" s="24" t="s">
        <v>22</v>
      </c>
      <c r="E81" s="175" t="s">
        <v>106</v>
      </c>
      <c r="F81" s="176"/>
      <c r="G81" s="24" t="s">
        <v>37</v>
      </c>
      <c r="H81" s="24" t="s">
        <v>13</v>
      </c>
      <c r="I81" s="26" t="s">
        <v>89</v>
      </c>
      <c r="J81" s="46" t="s">
        <v>108</v>
      </c>
      <c r="K81" s="75">
        <v>6565</v>
      </c>
      <c r="L81" s="75">
        <v>5152</v>
      </c>
      <c r="M81" s="76"/>
      <c r="N81" s="75">
        <v>6565</v>
      </c>
      <c r="O81" s="77">
        <v>7234</v>
      </c>
      <c r="P81" s="104">
        <v>27</v>
      </c>
      <c r="Q81" s="134">
        <v>27</v>
      </c>
      <c r="R81" s="152">
        <v>0</v>
      </c>
      <c r="S81" s="78">
        <v>0</v>
      </c>
      <c r="T81" s="164"/>
      <c r="U81" s="164"/>
      <c r="V81" s="164"/>
      <c r="W81" s="164"/>
      <c r="X81" s="164"/>
      <c r="Y81" s="164"/>
      <c r="Z81" s="164"/>
    </row>
    <row r="82" spans="1:26" ht="51">
      <c r="A82" s="113">
        <v>73</v>
      </c>
      <c r="B82" s="23" t="s">
        <v>9</v>
      </c>
      <c r="C82" s="24" t="s">
        <v>85</v>
      </c>
      <c r="D82" s="24" t="s">
        <v>22</v>
      </c>
      <c r="E82" s="175" t="s">
        <v>106</v>
      </c>
      <c r="F82" s="176"/>
      <c r="G82" s="24" t="s">
        <v>37</v>
      </c>
      <c r="H82" s="24" t="s">
        <v>13</v>
      </c>
      <c r="I82" s="26" t="s">
        <v>89</v>
      </c>
      <c r="J82" s="46" t="s">
        <v>109</v>
      </c>
      <c r="K82" s="118"/>
      <c r="L82" s="118"/>
      <c r="M82" s="76"/>
      <c r="N82" s="118"/>
      <c r="O82" s="119"/>
      <c r="P82" s="104">
        <v>19828.8</v>
      </c>
      <c r="Q82" s="36">
        <v>21838</v>
      </c>
      <c r="R82" s="152">
        <v>21602</v>
      </c>
      <c r="S82" s="78">
        <f aca="true" t="shared" si="5" ref="S82:S92">SUM(R82/Q82*100)</f>
        <v>98.91931495558201</v>
      </c>
      <c r="T82" s="164"/>
      <c r="U82" s="164"/>
      <c r="V82" s="164"/>
      <c r="W82" s="164"/>
      <c r="X82" s="164"/>
      <c r="Y82" s="164"/>
      <c r="Z82" s="164"/>
    </row>
    <row r="83" spans="1:26" ht="51">
      <c r="A83" s="113">
        <v>74</v>
      </c>
      <c r="B83" s="23" t="s">
        <v>9</v>
      </c>
      <c r="C83" s="24" t="s">
        <v>85</v>
      </c>
      <c r="D83" s="24" t="s">
        <v>22</v>
      </c>
      <c r="E83" s="175" t="s">
        <v>106</v>
      </c>
      <c r="F83" s="176"/>
      <c r="G83" s="24" t="s">
        <v>37</v>
      </c>
      <c r="H83" s="24" t="s">
        <v>13</v>
      </c>
      <c r="I83" s="26" t="s">
        <v>89</v>
      </c>
      <c r="J83" s="47" t="s">
        <v>110</v>
      </c>
      <c r="K83" s="118"/>
      <c r="L83" s="118"/>
      <c r="M83" s="76"/>
      <c r="N83" s="118"/>
      <c r="O83" s="119"/>
      <c r="P83" s="104">
        <v>0.2</v>
      </c>
      <c r="Q83" s="134">
        <v>0.2</v>
      </c>
      <c r="R83" s="152">
        <v>0.2</v>
      </c>
      <c r="S83" s="78">
        <f t="shared" si="5"/>
        <v>100</v>
      </c>
      <c r="T83" s="164"/>
      <c r="U83" s="164"/>
      <c r="V83" s="164"/>
      <c r="W83" s="164"/>
      <c r="X83" s="164"/>
      <c r="Y83" s="164"/>
      <c r="Z83" s="164"/>
    </row>
    <row r="84" spans="1:26" ht="35.25" customHeight="1">
      <c r="A84" s="113">
        <v>75</v>
      </c>
      <c r="B84" s="23" t="s">
        <v>9</v>
      </c>
      <c r="C84" s="24" t="s">
        <v>85</v>
      </c>
      <c r="D84" s="24" t="s">
        <v>22</v>
      </c>
      <c r="E84" s="175" t="s">
        <v>106</v>
      </c>
      <c r="F84" s="176"/>
      <c r="G84" s="24" t="s">
        <v>37</v>
      </c>
      <c r="H84" s="24" t="s">
        <v>13</v>
      </c>
      <c r="I84" s="26" t="s">
        <v>89</v>
      </c>
      <c r="J84" s="48" t="s">
        <v>111</v>
      </c>
      <c r="K84" s="120">
        <f>SUM(K86:K89)</f>
        <v>100.1</v>
      </c>
      <c r="L84" s="120">
        <f>SUM(L86:L89)</f>
        <v>79.1</v>
      </c>
      <c r="M84" s="120">
        <f>SUM(M86:M89)</f>
        <v>0</v>
      </c>
      <c r="N84" s="120">
        <f>SUM(N86:N89)</f>
        <v>79.1</v>
      </c>
      <c r="O84" s="121">
        <f>SUM(O86:O89)</f>
        <v>83.5</v>
      </c>
      <c r="P84" s="104">
        <v>115.2</v>
      </c>
      <c r="Q84" s="134">
        <v>115.2</v>
      </c>
      <c r="R84" s="133">
        <v>115.2</v>
      </c>
      <c r="S84" s="86">
        <f t="shared" si="5"/>
        <v>100</v>
      </c>
      <c r="T84" s="164"/>
      <c r="U84" s="164"/>
      <c r="V84" s="164"/>
      <c r="W84" s="164"/>
      <c r="X84" s="164"/>
      <c r="Y84" s="164"/>
      <c r="Z84" s="164"/>
    </row>
    <row r="85" spans="1:26" ht="38.25">
      <c r="A85" s="113">
        <v>76</v>
      </c>
      <c r="B85" s="23" t="s">
        <v>9</v>
      </c>
      <c r="C85" s="24" t="s">
        <v>85</v>
      </c>
      <c r="D85" s="24" t="s">
        <v>22</v>
      </c>
      <c r="E85" s="175" t="s">
        <v>106</v>
      </c>
      <c r="F85" s="176"/>
      <c r="G85" s="24" t="s">
        <v>37</v>
      </c>
      <c r="H85" s="24" t="s">
        <v>13</v>
      </c>
      <c r="I85" s="26" t="s">
        <v>89</v>
      </c>
      <c r="J85" s="48" t="s">
        <v>112</v>
      </c>
      <c r="K85" s="75"/>
      <c r="L85" s="75"/>
      <c r="M85" s="166"/>
      <c r="N85" s="75"/>
      <c r="O85" s="77"/>
      <c r="P85" s="104">
        <v>129.7</v>
      </c>
      <c r="Q85" s="134">
        <v>129.7</v>
      </c>
      <c r="R85" s="152">
        <v>122.4</v>
      </c>
      <c r="S85" s="78">
        <f t="shared" si="5"/>
        <v>94.37162683114882</v>
      </c>
      <c r="T85" s="164"/>
      <c r="U85" s="164"/>
      <c r="V85" s="164"/>
      <c r="W85" s="164"/>
      <c r="X85" s="164"/>
      <c r="Y85" s="164"/>
      <c r="Z85" s="164"/>
    </row>
    <row r="86" spans="1:26" ht="76.5">
      <c r="A86" s="113">
        <v>77</v>
      </c>
      <c r="B86" s="23" t="s">
        <v>9</v>
      </c>
      <c r="C86" s="24" t="s">
        <v>85</v>
      </c>
      <c r="D86" s="24" t="s">
        <v>22</v>
      </c>
      <c r="E86" s="175" t="s">
        <v>106</v>
      </c>
      <c r="F86" s="176"/>
      <c r="G86" s="24" t="s">
        <v>37</v>
      </c>
      <c r="H86" s="24" t="s">
        <v>13</v>
      </c>
      <c r="I86" s="26" t="s">
        <v>89</v>
      </c>
      <c r="J86" s="49" t="s">
        <v>113</v>
      </c>
      <c r="K86" s="75">
        <v>21</v>
      </c>
      <c r="L86" s="75"/>
      <c r="M86" s="76"/>
      <c r="N86" s="75"/>
      <c r="O86" s="77"/>
      <c r="P86" s="104">
        <v>192.7</v>
      </c>
      <c r="Q86" s="134">
        <v>192.7</v>
      </c>
      <c r="R86" s="152">
        <v>192.7</v>
      </c>
      <c r="S86" s="78">
        <f t="shared" si="5"/>
        <v>100</v>
      </c>
      <c r="T86" s="164"/>
      <c r="U86" s="164"/>
      <c r="V86" s="164"/>
      <c r="W86" s="164"/>
      <c r="X86" s="164"/>
      <c r="Y86" s="164"/>
      <c r="Z86" s="164"/>
    </row>
    <row r="87" spans="1:26" ht="15">
      <c r="A87" s="113">
        <v>78</v>
      </c>
      <c r="B87" s="27" t="s">
        <v>9</v>
      </c>
      <c r="C87" s="28" t="s">
        <v>85</v>
      </c>
      <c r="D87" s="28" t="s">
        <v>22</v>
      </c>
      <c r="E87" s="179" t="s">
        <v>114</v>
      </c>
      <c r="F87" s="180"/>
      <c r="G87" s="28" t="s">
        <v>37</v>
      </c>
      <c r="H87" s="28" t="s">
        <v>13</v>
      </c>
      <c r="I87" s="29" t="s">
        <v>89</v>
      </c>
      <c r="J87" s="50" t="s">
        <v>115</v>
      </c>
      <c r="K87" s="75"/>
      <c r="L87" s="75"/>
      <c r="M87" s="76"/>
      <c r="N87" s="75"/>
      <c r="O87" s="77"/>
      <c r="P87" s="90">
        <f>SUM(P88:P89)</f>
        <v>70473</v>
      </c>
      <c r="Q87" s="16">
        <f>SUM(Q88:Q89)</f>
        <v>75175.9</v>
      </c>
      <c r="R87" s="153">
        <f>SUM(R88:R89)</f>
        <v>75175.9</v>
      </c>
      <c r="S87" s="98">
        <f t="shared" si="5"/>
        <v>100</v>
      </c>
      <c r="T87" s="164"/>
      <c r="U87" s="164"/>
      <c r="V87" s="164"/>
      <c r="W87" s="164"/>
      <c r="X87" s="164"/>
      <c r="Y87" s="164"/>
      <c r="Z87" s="164"/>
    </row>
    <row r="88" spans="1:26" ht="53.25" customHeight="1">
      <c r="A88" s="113">
        <v>79</v>
      </c>
      <c r="B88" s="23" t="s">
        <v>9</v>
      </c>
      <c r="C88" s="24" t="s">
        <v>85</v>
      </c>
      <c r="D88" s="24" t="s">
        <v>22</v>
      </c>
      <c r="E88" s="175" t="s">
        <v>114</v>
      </c>
      <c r="F88" s="176"/>
      <c r="G88" s="24" t="s">
        <v>37</v>
      </c>
      <c r="H88" s="24" t="s">
        <v>13</v>
      </c>
      <c r="I88" s="26" t="s">
        <v>89</v>
      </c>
      <c r="J88" s="51" t="s">
        <v>116</v>
      </c>
      <c r="K88" s="75">
        <v>0.1</v>
      </c>
      <c r="L88" s="75">
        <v>0.1</v>
      </c>
      <c r="M88" s="76"/>
      <c r="N88" s="75">
        <v>0.1</v>
      </c>
      <c r="O88" s="77">
        <v>0.1</v>
      </c>
      <c r="P88" s="104">
        <v>22798</v>
      </c>
      <c r="Q88" s="134">
        <v>21328</v>
      </c>
      <c r="R88" s="152">
        <v>21328</v>
      </c>
      <c r="S88" s="78">
        <f t="shared" si="5"/>
        <v>100</v>
      </c>
      <c r="T88" s="164"/>
      <c r="U88" s="164"/>
      <c r="V88" s="164"/>
      <c r="W88" s="164"/>
      <c r="X88" s="164"/>
      <c r="Y88" s="164"/>
      <c r="Z88" s="164"/>
    </row>
    <row r="89" spans="1:26" ht="76.5">
      <c r="A89" s="113">
        <v>80</v>
      </c>
      <c r="B89" s="23" t="s">
        <v>9</v>
      </c>
      <c r="C89" s="32" t="s">
        <v>85</v>
      </c>
      <c r="D89" s="32" t="s">
        <v>22</v>
      </c>
      <c r="E89" s="175" t="s">
        <v>114</v>
      </c>
      <c r="F89" s="176"/>
      <c r="G89" s="32" t="s">
        <v>37</v>
      </c>
      <c r="H89" s="32" t="s">
        <v>13</v>
      </c>
      <c r="I89" s="33" t="s">
        <v>89</v>
      </c>
      <c r="J89" s="43" t="s">
        <v>117</v>
      </c>
      <c r="K89" s="84">
        <v>79</v>
      </c>
      <c r="L89" s="84">
        <v>79</v>
      </c>
      <c r="M89" s="76"/>
      <c r="N89" s="84">
        <v>79</v>
      </c>
      <c r="O89" s="77">
        <v>83.4</v>
      </c>
      <c r="P89" s="132">
        <v>47675</v>
      </c>
      <c r="Q89" s="173">
        <v>53847.9</v>
      </c>
      <c r="R89" s="152">
        <v>53847.9</v>
      </c>
      <c r="S89" s="78">
        <f>SUM(R89/Q89*100)</f>
        <v>100</v>
      </c>
      <c r="T89" s="164"/>
      <c r="U89" s="164"/>
      <c r="V89" s="164"/>
      <c r="W89" s="164"/>
      <c r="X89" s="164"/>
      <c r="Y89" s="164"/>
      <c r="Z89" s="164"/>
    </row>
    <row r="90" spans="1:26" ht="15">
      <c r="A90" s="113">
        <v>81</v>
      </c>
      <c r="B90" s="123" t="s">
        <v>9</v>
      </c>
      <c r="C90" s="124" t="s">
        <v>85</v>
      </c>
      <c r="D90" s="124" t="s">
        <v>22</v>
      </c>
      <c r="E90" s="179" t="s">
        <v>145</v>
      </c>
      <c r="F90" s="180"/>
      <c r="G90" s="124" t="s">
        <v>37</v>
      </c>
      <c r="H90" s="124" t="s">
        <v>13</v>
      </c>
      <c r="I90" s="125" t="s">
        <v>89</v>
      </c>
      <c r="J90" s="136" t="s">
        <v>146</v>
      </c>
      <c r="K90" s="71"/>
      <c r="L90" s="71"/>
      <c r="M90" s="167"/>
      <c r="N90" s="71"/>
      <c r="O90" s="97"/>
      <c r="P90" s="145">
        <f>SUM(P91:P91)</f>
        <v>0</v>
      </c>
      <c r="Q90" s="155">
        <f>SUM(Q91:Q91)</f>
        <v>4821.3</v>
      </c>
      <c r="R90" s="153">
        <f>SUM(R91:R91)</f>
        <v>4692.6</v>
      </c>
      <c r="S90" s="98">
        <f>SUM(R90/Q90*100)</f>
        <v>97.3305954825462</v>
      </c>
      <c r="T90" s="164"/>
      <c r="U90" s="164"/>
      <c r="V90" s="164"/>
      <c r="W90" s="164"/>
      <c r="X90" s="164"/>
      <c r="Y90" s="164"/>
      <c r="Z90" s="164"/>
    </row>
    <row r="91" spans="1:26" ht="51.75">
      <c r="A91" s="137">
        <v>82</v>
      </c>
      <c r="B91" s="138" t="s">
        <v>9</v>
      </c>
      <c r="C91" s="32" t="s">
        <v>85</v>
      </c>
      <c r="D91" s="32" t="s">
        <v>22</v>
      </c>
      <c r="E91" s="175" t="s">
        <v>129</v>
      </c>
      <c r="F91" s="181"/>
      <c r="G91" s="32" t="s">
        <v>37</v>
      </c>
      <c r="H91" s="32" t="s">
        <v>13</v>
      </c>
      <c r="I91" s="122" t="s">
        <v>89</v>
      </c>
      <c r="J91" s="139" t="s">
        <v>130</v>
      </c>
      <c r="K91" s="140"/>
      <c r="L91" s="140"/>
      <c r="M91" s="168"/>
      <c r="N91" s="140"/>
      <c r="O91" s="141"/>
      <c r="P91" s="132">
        <v>0</v>
      </c>
      <c r="Q91" s="154">
        <v>4821.3</v>
      </c>
      <c r="R91" s="152">
        <v>4692.6</v>
      </c>
      <c r="S91" s="78">
        <f>SUM(R91/Q91*100)</f>
        <v>97.3305954825462</v>
      </c>
      <c r="T91" s="164"/>
      <c r="U91" s="164"/>
      <c r="V91" s="164"/>
      <c r="W91" s="164"/>
      <c r="X91" s="164"/>
      <c r="Y91" s="164"/>
      <c r="Z91" s="164"/>
    </row>
    <row r="92" spans="1:26" ht="25.5">
      <c r="A92" s="113">
        <v>83</v>
      </c>
      <c r="B92" s="123" t="s">
        <v>9</v>
      </c>
      <c r="C92" s="124" t="s">
        <v>85</v>
      </c>
      <c r="D92" s="124" t="s">
        <v>22</v>
      </c>
      <c r="E92" s="179" t="s">
        <v>122</v>
      </c>
      <c r="F92" s="180"/>
      <c r="G92" s="124" t="s">
        <v>37</v>
      </c>
      <c r="H92" s="124" t="s">
        <v>13</v>
      </c>
      <c r="I92" s="125" t="s">
        <v>89</v>
      </c>
      <c r="J92" s="126" t="s">
        <v>123</v>
      </c>
      <c r="K92" s="71"/>
      <c r="L92" s="71"/>
      <c r="M92" s="167"/>
      <c r="N92" s="71"/>
      <c r="O92" s="97"/>
      <c r="P92" s="145">
        <f>SUM(P95:P95)</f>
        <v>2840.7</v>
      </c>
      <c r="Q92" s="155">
        <f>SUM(Q93:Q95)</f>
        <v>92504.2</v>
      </c>
      <c r="R92" s="153">
        <f>SUM(R93:R95)</f>
        <v>92454.2</v>
      </c>
      <c r="S92" s="98">
        <f t="shared" si="5"/>
        <v>99.94594840018075</v>
      </c>
      <c r="T92" s="164"/>
      <c r="U92" s="164"/>
      <c r="V92" s="164"/>
      <c r="W92" s="164"/>
      <c r="X92" s="164"/>
      <c r="Y92" s="164"/>
      <c r="Z92" s="164"/>
    </row>
    <row r="93" spans="1:26" ht="39">
      <c r="A93" s="113">
        <v>84</v>
      </c>
      <c r="B93" s="138" t="s">
        <v>9</v>
      </c>
      <c r="C93" s="32" t="s">
        <v>85</v>
      </c>
      <c r="D93" s="32" t="s">
        <v>22</v>
      </c>
      <c r="E93" s="175" t="s">
        <v>122</v>
      </c>
      <c r="F93" s="184"/>
      <c r="G93" s="32" t="s">
        <v>37</v>
      </c>
      <c r="H93" s="32" t="s">
        <v>13</v>
      </c>
      <c r="I93" s="122" t="s">
        <v>89</v>
      </c>
      <c r="J93" s="150" t="s">
        <v>152</v>
      </c>
      <c r="K93" s="87"/>
      <c r="L93" s="87"/>
      <c r="M93" s="167"/>
      <c r="N93" s="87"/>
      <c r="O93" s="148"/>
      <c r="P93" s="132">
        <v>0</v>
      </c>
      <c r="Q93" s="154">
        <v>65.3</v>
      </c>
      <c r="R93" s="152">
        <v>65.3</v>
      </c>
      <c r="S93" s="78">
        <f>SUM(R93/Q93*100)</f>
        <v>100</v>
      </c>
      <c r="T93" s="164"/>
      <c r="U93" s="164"/>
      <c r="V93" s="164"/>
      <c r="W93" s="164"/>
      <c r="X93" s="164"/>
      <c r="Y93" s="164"/>
      <c r="Z93" s="164"/>
    </row>
    <row r="94" spans="1:26" ht="72.75" customHeight="1">
      <c r="A94" s="113">
        <v>85</v>
      </c>
      <c r="B94" s="138" t="s">
        <v>9</v>
      </c>
      <c r="C94" s="32" t="s">
        <v>85</v>
      </c>
      <c r="D94" s="32" t="s">
        <v>22</v>
      </c>
      <c r="E94" s="175" t="s">
        <v>122</v>
      </c>
      <c r="F94" s="184"/>
      <c r="G94" s="32" t="s">
        <v>37</v>
      </c>
      <c r="H94" s="32" t="s">
        <v>13</v>
      </c>
      <c r="I94" s="122" t="s">
        <v>89</v>
      </c>
      <c r="J94" s="149" t="s">
        <v>151</v>
      </c>
      <c r="K94" s="87"/>
      <c r="L94" s="87"/>
      <c r="M94" s="167"/>
      <c r="N94" s="87"/>
      <c r="O94" s="148"/>
      <c r="P94" s="132">
        <v>0</v>
      </c>
      <c r="Q94" s="154">
        <v>90000</v>
      </c>
      <c r="R94" s="154">
        <v>90000</v>
      </c>
      <c r="S94" s="78">
        <f>SUM(R94/Q94*100)</f>
        <v>100</v>
      </c>
      <c r="T94" s="164"/>
      <c r="U94" s="164"/>
      <c r="V94" s="164"/>
      <c r="W94" s="164"/>
      <c r="X94" s="164"/>
      <c r="Y94" s="164"/>
      <c r="Z94" s="164"/>
    </row>
    <row r="95" spans="1:26" ht="45" customHeight="1">
      <c r="A95" s="113">
        <v>86</v>
      </c>
      <c r="B95" s="138" t="s">
        <v>9</v>
      </c>
      <c r="C95" s="32" t="s">
        <v>85</v>
      </c>
      <c r="D95" s="32" t="s">
        <v>22</v>
      </c>
      <c r="E95" s="175" t="s">
        <v>122</v>
      </c>
      <c r="F95" s="184"/>
      <c r="G95" s="32" t="s">
        <v>37</v>
      </c>
      <c r="H95" s="32" t="s">
        <v>13</v>
      </c>
      <c r="I95" s="122" t="s">
        <v>89</v>
      </c>
      <c r="J95" s="135" t="s">
        <v>144</v>
      </c>
      <c r="K95" s="142"/>
      <c r="L95" s="142"/>
      <c r="M95" s="165"/>
      <c r="N95" s="142"/>
      <c r="O95" s="143"/>
      <c r="P95" s="132">
        <v>2840.7</v>
      </c>
      <c r="Q95" s="173">
        <v>2438.9</v>
      </c>
      <c r="R95" s="152">
        <v>2388.9</v>
      </c>
      <c r="S95" s="78">
        <f>SUM(R95/Q95*100)</f>
        <v>97.94989544466767</v>
      </c>
      <c r="T95" s="164"/>
      <c r="U95" s="164"/>
      <c r="V95" s="164"/>
      <c r="W95" s="164"/>
      <c r="X95" s="164"/>
      <c r="Y95" s="164"/>
      <c r="Z95" s="164"/>
    </row>
    <row r="96" spans="1:26" ht="15.75" thickBot="1">
      <c r="A96" s="113">
        <v>87</v>
      </c>
      <c r="B96" s="128"/>
      <c r="C96" s="34"/>
      <c r="D96" s="34"/>
      <c r="E96" s="196"/>
      <c r="F96" s="196"/>
      <c r="G96" s="34"/>
      <c r="H96" s="34"/>
      <c r="I96" s="34"/>
      <c r="J96" s="52" t="s">
        <v>118</v>
      </c>
      <c r="K96" s="84"/>
      <c r="L96" s="84"/>
      <c r="M96" s="76"/>
      <c r="N96" s="84"/>
      <c r="O96" s="77"/>
      <c r="P96" s="16">
        <f>SUM(P10+P58)</f>
        <v>322232.60000000003</v>
      </c>
      <c r="Q96" s="16">
        <f>SUM(Q10+Q58)</f>
        <v>433759.3</v>
      </c>
      <c r="R96" s="98">
        <f>SUM(R10+R58-1571.9)</f>
        <v>418585.6</v>
      </c>
      <c r="S96" s="98">
        <f>SUM(R96/Q96*100)</f>
        <v>96.50181563830446</v>
      </c>
      <c r="T96" s="164"/>
      <c r="U96" s="164"/>
      <c r="V96" s="164"/>
      <c r="W96" s="164"/>
      <c r="X96" s="164"/>
      <c r="Y96" s="164"/>
      <c r="Z96" s="164"/>
    </row>
    <row r="97" spans="1:26" ht="1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2:11" ht="15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2:11" ht="15">
      <c r="B99" s="37"/>
      <c r="C99" s="37"/>
      <c r="D99" s="37"/>
      <c r="E99" s="37"/>
      <c r="F99" s="37"/>
      <c r="G99" s="37"/>
      <c r="H99" s="37"/>
      <c r="I99" s="37"/>
      <c r="J99" s="37"/>
      <c r="K99" s="37"/>
    </row>
  </sheetData>
  <sheetProtection/>
  <mergeCells count="90">
    <mergeCell ref="E71:F71"/>
    <mergeCell ref="E64:F64"/>
    <mergeCell ref="E46:F46"/>
    <mergeCell ref="E48:F48"/>
    <mergeCell ref="E49:F49"/>
    <mergeCell ref="E50:F50"/>
    <mergeCell ref="E52:F52"/>
    <mergeCell ref="E63:F63"/>
    <mergeCell ref="E57:F57"/>
    <mergeCell ref="E56:F56"/>
    <mergeCell ref="B8:I8"/>
    <mergeCell ref="E93:F93"/>
    <mergeCell ref="E94:F94"/>
    <mergeCell ref="E59:F59"/>
    <mergeCell ref="E60:F60"/>
    <mergeCell ref="E88:F88"/>
    <mergeCell ref="E81:F81"/>
    <mergeCell ref="E84:F84"/>
    <mergeCell ref="E85:F85"/>
    <mergeCell ref="E62:F62"/>
    <mergeCell ref="E20:F20"/>
    <mergeCell ref="E89:F89"/>
    <mergeCell ref="E82:F82"/>
    <mergeCell ref="E79:F79"/>
    <mergeCell ref="J1:P1"/>
    <mergeCell ref="E10:F10"/>
    <mergeCell ref="E17:F17"/>
    <mergeCell ref="E18:F18"/>
    <mergeCell ref="E19:F19"/>
    <mergeCell ref="E73:F73"/>
    <mergeCell ref="A6:Z7"/>
    <mergeCell ref="E13:F13"/>
    <mergeCell ref="E31:F31"/>
    <mergeCell ref="E40:F40"/>
    <mergeCell ref="E38:F38"/>
    <mergeCell ref="E96:F96"/>
    <mergeCell ref="E15:F15"/>
    <mergeCell ref="E21:F21"/>
    <mergeCell ref="E39:F39"/>
    <mergeCell ref="E72:F72"/>
    <mergeCell ref="E92:F92"/>
    <mergeCell ref="E24:F24"/>
    <mergeCell ref="E25:F25"/>
    <mergeCell ref="E95:F95"/>
    <mergeCell ref="E83:F83"/>
    <mergeCell ref="B9:I9"/>
    <mergeCell ref="E11:F11"/>
    <mergeCell ref="E28:F28"/>
    <mergeCell ref="E29:F29"/>
    <mergeCell ref="E34:F34"/>
    <mergeCell ref="E12:F12"/>
    <mergeCell ref="P2:S4"/>
    <mergeCell ref="E44:F44"/>
    <mergeCell ref="E51:F51"/>
    <mergeCell ref="E43:F43"/>
    <mergeCell ref="E33:F33"/>
    <mergeCell ref="E27:F27"/>
    <mergeCell ref="E16:F16"/>
    <mergeCell ref="E22:F22"/>
    <mergeCell ref="E26:F26"/>
    <mergeCell ref="E23:F23"/>
    <mergeCell ref="E41:F41"/>
    <mergeCell ref="E35:F35"/>
    <mergeCell ref="E36:F36"/>
    <mergeCell ref="E45:F45"/>
    <mergeCell ref="E61:F61"/>
    <mergeCell ref="E30:F30"/>
    <mergeCell ref="E32:F32"/>
    <mergeCell ref="E37:F37"/>
    <mergeCell ref="E58:F58"/>
    <mergeCell ref="E42:F42"/>
    <mergeCell ref="E74:F74"/>
    <mergeCell ref="E77:F77"/>
    <mergeCell ref="E69:F69"/>
    <mergeCell ref="E70:F70"/>
    <mergeCell ref="E68:F68"/>
    <mergeCell ref="E75:F75"/>
    <mergeCell ref="E76:F76"/>
    <mergeCell ref="E67:F67"/>
    <mergeCell ref="E65:F65"/>
    <mergeCell ref="E78:F78"/>
    <mergeCell ref="E47:F47"/>
    <mergeCell ref="E90:F90"/>
    <mergeCell ref="E91:F91"/>
    <mergeCell ref="E55:F55"/>
    <mergeCell ref="E54:F54"/>
    <mergeCell ref="E53:F53"/>
    <mergeCell ref="E80:F80"/>
    <mergeCell ref="E86:F86"/>
    <mergeCell ref="E87:F87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41" r:id="rId1"/>
  <rowBreaks count="1" manualBreakCount="1">
    <brk id="50" max="19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жданова</cp:lastModifiedBy>
  <cp:lastPrinted>2021-10-07T12:43:10Z</cp:lastPrinted>
  <dcterms:created xsi:type="dcterms:W3CDTF">2020-05-17T11:11:22Z</dcterms:created>
  <dcterms:modified xsi:type="dcterms:W3CDTF">2022-05-12T04:20:22Z</dcterms:modified>
  <cp:category/>
  <cp:version/>
  <cp:contentType/>
  <cp:contentStatus/>
</cp:coreProperties>
</file>