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200" windowHeight="11490"/>
  </bookViews>
  <sheets>
    <sheet name="прилож.4" sheetId="6" r:id="rId1"/>
  </sheets>
  <definedNames>
    <definedName name="_xlnm._FilterDatabase" localSheetId="0" hidden="1">прилож.4!$A$8:$J$439</definedName>
    <definedName name="_xlnm.Print_Area" localSheetId="0">прилож.4!$A$1:$I$434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0" i="6"/>
  <c r="H421"/>
  <c r="H42"/>
  <c r="G42"/>
  <c r="H36"/>
  <c r="G36"/>
  <c r="H409" l="1"/>
  <c r="H406"/>
  <c r="H328"/>
  <c r="I413" l="1"/>
  <c r="I408"/>
  <c r="I31" l="1"/>
  <c r="I30" s="1"/>
  <c r="H30"/>
  <c r="G257"/>
  <c r="G263"/>
  <c r="G366"/>
  <c r="G364"/>
  <c r="G30"/>
  <c r="G409"/>
  <c r="G406"/>
  <c r="I136"/>
  <c r="I135" s="1"/>
  <c r="H135"/>
  <c r="G135"/>
  <c r="I27"/>
  <c r="H26"/>
  <c r="I15"/>
  <c r="H14"/>
  <c r="G26"/>
  <c r="G14"/>
  <c r="F14"/>
  <c r="I14" l="1"/>
  <c r="I26"/>
  <c r="H86" l="1"/>
  <c r="H383" l="1"/>
  <c r="I342"/>
  <c r="G24"/>
  <c r="I341" l="1"/>
  <c r="H341"/>
  <c r="G341"/>
  <c r="H335"/>
  <c r="G335"/>
  <c r="I89" l="1"/>
  <c r="I88" s="1"/>
  <c r="H88"/>
  <c r="G88"/>
  <c r="I429" l="1"/>
  <c r="H427"/>
  <c r="G427"/>
  <c r="I425"/>
  <c r="H423"/>
  <c r="G423"/>
  <c r="I415"/>
  <c r="I417"/>
  <c r="I419"/>
  <c r="H414"/>
  <c r="H416"/>
  <c r="H418"/>
  <c r="G414"/>
  <c r="G416"/>
  <c r="G418"/>
  <c r="H363"/>
  <c r="G363"/>
  <c r="I366"/>
  <c r="H356"/>
  <c r="G356"/>
  <c r="I359"/>
  <c r="F268"/>
  <c r="G268"/>
  <c r="H268"/>
  <c r="I229"/>
  <c r="H228"/>
  <c r="G228"/>
  <c r="I151"/>
  <c r="H150"/>
  <c r="G150"/>
  <c r="I110"/>
  <c r="I111"/>
  <c r="G109"/>
  <c r="G108" s="1"/>
  <c r="H108"/>
  <c r="I83"/>
  <c r="H82"/>
  <c r="G82"/>
  <c r="I74"/>
  <c r="H73"/>
  <c r="H72" s="1"/>
  <c r="G73"/>
  <c r="G72" s="1"/>
  <c r="G71" s="1"/>
  <c r="I418" l="1"/>
  <c r="I427"/>
  <c r="I416"/>
  <c r="I423"/>
  <c r="I82"/>
  <c r="I108"/>
  <c r="I150"/>
  <c r="I414"/>
  <c r="I72"/>
  <c r="H71"/>
  <c r="I71" s="1"/>
  <c r="I73"/>
  <c r="I109"/>
  <c r="I228"/>
  <c r="H422" l="1"/>
  <c r="H426"/>
  <c r="F427"/>
  <c r="F426" s="1"/>
  <c r="F423"/>
  <c r="F422" s="1"/>
  <c r="I407"/>
  <c r="I410"/>
  <c r="I411"/>
  <c r="I412"/>
  <c r="F409"/>
  <c r="F406"/>
  <c r="I398"/>
  <c r="I399"/>
  <c r="I401"/>
  <c r="I402"/>
  <c r="H400"/>
  <c r="H397"/>
  <c r="F400"/>
  <c r="F397"/>
  <c r="I394"/>
  <c r="H393"/>
  <c r="H392" s="1"/>
  <c r="I390"/>
  <c r="H389"/>
  <c r="H388" s="1"/>
  <c r="F389"/>
  <c r="H405" l="1"/>
  <c r="H420"/>
  <c r="F396"/>
  <c r="F395" s="1"/>
  <c r="F405"/>
  <c r="F404" s="1"/>
  <c r="F403" s="1"/>
  <c r="F421"/>
  <c r="F420" s="1"/>
  <c r="H396"/>
  <c r="H391"/>
  <c r="H395" l="1"/>
  <c r="H404"/>
  <c r="H387"/>
  <c r="I386"/>
  <c r="H385"/>
  <c r="H382" s="1"/>
  <c r="F385"/>
  <c r="F382" s="1"/>
  <c r="I381"/>
  <c r="H380"/>
  <c r="H379" s="1"/>
  <c r="F380"/>
  <c r="F379" s="1"/>
  <c r="F377"/>
  <c r="F376" s="1"/>
  <c r="F375" s="1"/>
  <c r="H373"/>
  <c r="H372" s="1"/>
  <c r="F373"/>
  <c r="F372" s="1"/>
  <c r="I371"/>
  <c r="H370"/>
  <c r="H369" s="1"/>
  <c r="F370"/>
  <c r="F369" s="1"/>
  <c r="I357"/>
  <c r="I361"/>
  <c r="I362"/>
  <c r="I364"/>
  <c r="I368"/>
  <c r="H367"/>
  <c r="F367"/>
  <c r="H360"/>
  <c r="F363"/>
  <c r="F360"/>
  <c r="F356"/>
  <c r="H352"/>
  <c r="H351" s="1"/>
  <c r="H350" s="1"/>
  <c r="I353"/>
  <c r="F352"/>
  <c r="F351" s="1"/>
  <c r="F350" s="1"/>
  <c r="I329"/>
  <c r="I330"/>
  <c r="I331"/>
  <c r="I333"/>
  <c r="I334"/>
  <c r="I338"/>
  <c r="I339"/>
  <c r="I348"/>
  <c r="H347"/>
  <c r="H345"/>
  <c r="H343"/>
  <c r="H337"/>
  <c r="H332"/>
  <c r="F343"/>
  <c r="F345"/>
  <c r="F347"/>
  <c r="F337"/>
  <c r="F332"/>
  <c r="F328"/>
  <c r="H323"/>
  <c r="H322" s="1"/>
  <c r="F323"/>
  <c r="F322" s="1"/>
  <c r="I321"/>
  <c r="H320"/>
  <c r="H319" s="1"/>
  <c r="F320"/>
  <c r="F319" s="1"/>
  <c r="I318"/>
  <c r="H315"/>
  <c r="H317"/>
  <c r="F315"/>
  <c r="F317"/>
  <c r="I311"/>
  <c r="I313"/>
  <c r="H310"/>
  <c r="H312"/>
  <c r="F310"/>
  <c r="F312"/>
  <c r="H307"/>
  <c r="H305"/>
  <c r="F305"/>
  <c r="F307"/>
  <c r="H300"/>
  <c r="H302"/>
  <c r="F300"/>
  <c r="F302"/>
  <c r="I296"/>
  <c r="H295"/>
  <c r="H294" s="1"/>
  <c r="F295"/>
  <c r="F294" s="1"/>
  <c r="I291"/>
  <c r="H292"/>
  <c r="H290"/>
  <c r="F290"/>
  <c r="F292"/>
  <c r="I281"/>
  <c r="I282"/>
  <c r="I284"/>
  <c r="I285"/>
  <c r="H278"/>
  <c r="H280"/>
  <c r="H283"/>
  <c r="H287"/>
  <c r="H286" s="1"/>
  <c r="F278"/>
  <c r="F280"/>
  <c r="F283"/>
  <c r="F287"/>
  <c r="F286" s="1"/>
  <c r="I273"/>
  <c r="H272"/>
  <c r="H274"/>
  <c r="F272"/>
  <c r="F274"/>
  <c r="I269"/>
  <c r="I268" s="1"/>
  <c r="H267"/>
  <c r="H266" s="1"/>
  <c r="H265" s="1"/>
  <c r="F267"/>
  <c r="F266" s="1"/>
  <c r="F265" s="1"/>
  <c r="I252"/>
  <c r="I254"/>
  <c r="I257"/>
  <c r="I259"/>
  <c r="I263"/>
  <c r="H251"/>
  <c r="H253"/>
  <c r="H256"/>
  <c r="H258"/>
  <c r="H260"/>
  <c r="H262"/>
  <c r="F251"/>
  <c r="F253"/>
  <c r="F256"/>
  <c r="F258"/>
  <c r="F260"/>
  <c r="F262"/>
  <c r="I242"/>
  <c r="I245"/>
  <c r="I247"/>
  <c r="H241"/>
  <c r="H240" s="1"/>
  <c r="H244"/>
  <c r="H246"/>
  <c r="F241"/>
  <c r="F240" s="1"/>
  <c r="F244"/>
  <c r="F246"/>
  <c r="I236"/>
  <c r="H235"/>
  <c r="H234" s="1"/>
  <c r="H233" s="1"/>
  <c r="H232" s="1"/>
  <c r="F235"/>
  <c r="F234" s="1"/>
  <c r="F233" s="1"/>
  <c r="F232" s="1"/>
  <c r="I231"/>
  <c r="H230"/>
  <c r="F230"/>
  <c r="F227" s="1"/>
  <c r="F226" s="1"/>
  <c r="I218"/>
  <c r="I220"/>
  <c r="H217"/>
  <c r="H219"/>
  <c r="H221"/>
  <c r="F217"/>
  <c r="F219"/>
  <c r="F221"/>
  <c r="F223"/>
  <c r="H211"/>
  <c r="H213"/>
  <c r="F211"/>
  <c r="F213"/>
  <c r="H208"/>
  <c r="H207" s="1"/>
  <c r="I206"/>
  <c r="H205"/>
  <c r="H204" s="1"/>
  <c r="F205"/>
  <c r="F204" s="1"/>
  <c r="F208"/>
  <c r="F207" s="1"/>
  <c r="I202"/>
  <c r="H201"/>
  <c r="H200" s="1"/>
  <c r="I199"/>
  <c r="H198"/>
  <c r="H197" s="1"/>
  <c r="F201"/>
  <c r="F200" s="1"/>
  <c r="F198"/>
  <c r="F197" s="1"/>
  <c r="H193"/>
  <c r="H192" s="1"/>
  <c r="H191" s="1"/>
  <c r="F193"/>
  <c r="F192" s="1"/>
  <c r="F191" s="1"/>
  <c r="H189"/>
  <c r="H188" s="1"/>
  <c r="F189"/>
  <c r="F188" s="1"/>
  <c r="H186"/>
  <c r="H185" s="1"/>
  <c r="F186"/>
  <c r="F185" s="1"/>
  <c r="H183"/>
  <c r="H182" s="1"/>
  <c r="H181" s="1"/>
  <c r="F183"/>
  <c r="F182" s="1"/>
  <c r="F181" s="1"/>
  <c r="I180"/>
  <c r="H179"/>
  <c r="H178" s="1"/>
  <c r="F179"/>
  <c r="F178" s="1"/>
  <c r="I169"/>
  <c r="I171"/>
  <c r="I175"/>
  <c r="I177"/>
  <c r="H168"/>
  <c r="H170"/>
  <c r="H172"/>
  <c r="H174"/>
  <c r="H176"/>
  <c r="F168"/>
  <c r="F170"/>
  <c r="F172"/>
  <c r="F174"/>
  <c r="F176"/>
  <c r="I165"/>
  <c r="H162"/>
  <c r="H164"/>
  <c r="F162"/>
  <c r="F164"/>
  <c r="I155"/>
  <c r="I157"/>
  <c r="H148"/>
  <c r="H152"/>
  <c r="H154"/>
  <c r="H156"/>
  <c r="H158"/>
  <c r="F148"/>
  <c r="F152"/>
  <c r="F154"/>
  <c r="F156"/>
  <c r="F158"/>
  <c r="H144"/>
  <c r="H143" s="1"/>
  <c r="H142" s="1"/>
  <c r="F144"/>
  <c r="F143" s="1"/>
  <c r="F142" s="1"/>
  <c r="I141"/>
  <c r="H140"/>
  <c r="H139" s="1"/>
  <c r="H138" s="1"/>
  <c r="H137" s="1"/>
  <c r="F140"/>
  <c r="F139" s="1"/>
  <c r="F138" s="1"/>
  <c r="F137" s="1"/>
  <c r="I134"/>
  <c r="H133"/>
  <c r="H132" s="1"/>
  <c r="F133"/>
  <c r="F132" s="1"/>
  <c r="I129"/>
  <c r="H128"/>
  <c r="H130"/>
  <c r="F128"/>
  <c r="F130"/>
  <c r="I118"/>
  <c r="I120"/>
  <c r="I122"/>
  <c r="I124"/>
  <c r="H115"/>
  <c r="H117"/>
  <c r="H119"/>
  <c r="H123"/>
  <c r="H121"/>
  <c r="F115"/>
  <c r="F117"/>
  <c r="F119"/>
  <c r="F121"/>
  <c r="F123"/>
  <c r="I100"/>
  <c r="H99"/>
  <c r="H101"/>
  <c r="H104"/>
  <c r="H103" s="1"/>
  <c r="F104"/>
  <c r="F103" s="1"/>
  <c r="F99"/>
  <c r="F101"/>
  <c r="I94"/>
  <c r="I95"/>
  <c r="H93"/>
  <c r="H92" s="1"/>
  <c r="H91" s="1"/>
  <c r="H90" s="1"/>
  <c r="F93"/>
  <c r="F92" s="1"/>
  <c r="F91" s="1"/>
  <c r="F90" s="1"/>
  <c r="H210" l="1"/>
  <c r="H327"/>
  <c r="H227"/>
  <c r="H226" s="1"/>
  <c r="H147"/>
  <c r="H146" s="1"/>
  <c r="F255"/>
  <c r="F250"/>
  <c r="H255"/>
  <c r="H250"/>
  <c r="F271"/>
  <c r="F289"/>
  <c r="H289"/>
  <c r="F299"/>
  <c r="F298" s="1"/>
  <c r="H299"/>
  <c r="H298" s="1"/>
  <c r="F304"/>
  <c r="H304"/>
  <c r="H309"/>
  <c r="F314"/>
  <c r="H98"/>
  <c r="H97" s="1"/>
  <c r="F127"/>
  <c r="F126" s="1"/>
  <c r="F161"/>
  <c r="F160" s="1"/>
  <c r="H161"/>
  <c r="H160" s="1"/>
  <c r="F243"/>
  <c r="F239" s="1"/>
  <c r="F238" s="1"/>
  <c r="H243"/>
  <c r="H239" s="1"/>
  <c r="H403"/>
  <c r="F114"/>
  <c r="F113" s="1"/>
  <c r="F107" s="1"/>
  <c r="F147"/>
  <c r="F146" s="1"/>
  <c r="F167"/>
  <c r="F166" s="1"/>
  <c r="H216"/>
  <c r="H215" s="1"/>
  <c r="F277"/>
  <c r="F276" s="1"/>
  <c r="F98"/>
  <c r="F97" s="1"/>
  <c r="H114"/>
  <c r="H113" s="1"/>
  <c r="H107" s="1"/>
  <c r="H127"/>
  <c r="H126" s="1"/>
  <c r="H125" s="1"/>
  <c r="H167"/>
  <c r="H166" s="1"/>
  <c r="F210"/>
  <c r="F203" s="1"/>
  <c r="H203"/>
  <c r="F216"/>
  <c r="F215" s="1"/>
  <c r="H271"/>
  <c r="F309"/>
  <c r="H314"/>
  <c r="F327"/>
  <c r="F326" s="1"/>
  <c r="F325" s="1"/>
  <c r="F355"/>
  <c r="F354" s="1"/>
  <c r="F349" s="1"/>
  <c r="H196"/>
  <c r="F196"/>
  <c r="H277"/>
  <c r="H355"/>
  <c r="I81"/>
  <c r="I85"/>
  <c r="I84" s="1"/>
  <c r="I87"/>
  <c r="H80"/>
  <c r="H84"/>
  <c r="H76"/>
  <c r="F86"/>
  <c r="F84"/>
  <c r="F80"/>
  <c r="F76"/>
  <c r="F75" s="1"/>
  <c r="I70"/>
  <c r="I68"/>
  <c r="I67"/>
  <c r="I65"/>
  <c r="I62"/>
  <c r="I60"/>
  <c r="I58"/>
  <c r="I57"/>
  <c r="H69"/>
  <c r="H64"/>
  <c r="H66"/>
  <c r="H61"/>
  <c r="H59"/>
  <c r="H55"/>
  <c r="F64"/>
  <c r="F69"/>
  <c r="F66"/>
  <c r="F61"/>
  <c r="F59"/>
  <c r="F55"/>
  <c r="F51"/>
  <c r="F50" s="1"/>
  <c r="F49" s="1"/>
  <c r="I41"/>
  <c r="H47"/>
  <c r="H43"/>
  <c r="H39"/>
  <c r="F43"/>
  <c r="F47"/>
  <c r="F39"/>
  <c r="F38" s="1"/>
  <c r="F37" s="1"/>
  <c r="I35"/>
  <c r="H34"/>
  <c r="H33" s="1"/>
  <c r="H32" s="1"/>
  <c r="F34"/>
  <c r="F33" s="1"/>
  <c r="F32" s="1"/>
  <c r="I25"/>
  <c r="I29"/>
  <c r="H24"/>
  <c r="H28"/>
  <c r="F24"/>
  <c r="F28"/>
  <c r="I19"/>
  <c r="I21"/>
  <c r="H18"/>
  <c r="H20"/>
  <c r="F18"/>
  <c r="F20"/>
  <c r="H12"/>
  <c r="H11" s="1"/>
  <c r="H10" s="1"/>
  <c r="I13"/>
  <c r="F12"/>
  <c r="F11" s="1"/>
  <c r="F10" s="1"/>
  <c r="G426"/>
  <c r="I426" s="1"/>
  <c r="G422"/>
  <c r="I422" s="1"/>
  <c r="I409"/>
  <c r="G400"/>
  <c r="I400" s="1"/>
  <c r="G397"/>
  <c r="G393"/>
  <c r="I393" s="1"/>
  <c r="G389"/>
  <c r="G388" s="1"/>
  <c r="I388" s="1"/>
  <c r="G385"/>
  <c r="G380"/>
  <c r="G379" s="1"/>
  <c r="G378"/>
  <c r="G377" s="1"/>
  <c r="G376" s="1"/>
  <c r="G375" s="1"/>
  <c r="G373"/>
  <c r="G372" s="1"/>
  <c r="G370"/>
  <c r="G369" s="1"/>
  <c r="I369" s="1"/>
  <c r="G367"/>
  <c r="I363"/>
  <c r="G360"/>
  <c r="I360" s="1"/>
  <c r="I356"/>
  <c r="G352"/>
  <c r="G351" s="1"/>
  <c r="G350" s="1"/>
  <c r="I350" s="1"/>
  <c r="G347"/>
  <c r="G344"/>
  <c r="G337"/>
  <c r="I337" s="1"/>
  <c r="G332"/>
  <c r="I332" s="1"/>
  <c r="G328"/>
  <c r="G324"/>
  <c r="G320"/>
  <c r="G319" s="1"/>
  <c r="G317"/>
  <c r="G315"/>
  <c r="G312"/>
  <c r="G310"/>
  <c r="I308"/>
  <c r="G306"/>
  <c r="I306" s="1"/>
  <c r="G302"/>
  <c r="G300"/>
  <c r="G295"/>
  <c r="G294" s="1"/>
  <c r="G293"/>
  <c r="I293" s="1"/>
  <c r="G290"/>
  <c r="G288"/>
  <c r="G287" s="1"/>
  <c r="G286" s="1"/>
  <c r="G283"/>
  <c r="G280"/>
  <c r="I280" s="1"/>
  <c r="G279"/>
  <c r="G274"/>
  <c r="G272"/>
  <c r="G267"/>
  <c r="G266" s="1"/>
  <c r="G265" s="1"/>
  <c r="I265" s="1"/>
  <c r="G262"/>
  <c r="I261"/>
  <c r="G258"/>
  <c r="G256"/>
  <c r="G255" s="1"/>
  <c r="G253"/>
  <c r="G251"/>
  <c r="G246"/>
  <c r="G244"/>
  <c r="G241"/>
  <c r="G240" s="1"/>
  <c r="I240" s="1"/>
  <c r="G235"/>
  <c r="G234" s="1"/>
  <c r="G233" s="1"/>
  <c r="G232" s="1"/>
  <c r="G230"/>
  <c r="G224"/>
  <c r="G223" s="1"/>
  <c r="G219"/>
  <c r="G217"/>
  <c r="G212"/>
  <c r="G211" s="1"/>
  <c r="G208"/>
  <c r="G207" s="1"/>
  <c r="G205"/>
  <c r="G204" s="1"/>
  <c r="G201"/>
  <c r="G200" s="1"/>
  <c r="I200" s="1"/>
  <c r="G198"/>
  <c r="G197" s="1"/>
  <c r="I197" s="1"/>
  <c r="G194"/>
  <c r="G193" s="1"/>
  <c r="G192" s="1"/>
  <c r="G191" s="1"/>
  <c r="G190"/>
  <c r="G186"/>
  <c r="G185" s="1"/>
  <c r="G179"/>
  <c r="G176"/>
  <c r="G174"/>
  <c r="G172"/>
  <c r="G170"/>
  <c r="G168"/>
  <c r="G164"/>
  <c r="G162"/>
  <c r="G156"/>
  <c r="G154"/>
  <c r="G140"/>
  <c r="G139" s="1"/>
  <c r="G138" s="1"/>
  <c r="G137" s="1"/>
  <c r="I137" s="1"/>
  <c r="G133"/>
  <c r="G131"/>
  <c r="G130" s="1"/>
  <c r="G128"/>
  <c r="G123"/>
  <c r="G121"/>
  <c r="G119"/>
  <c r="G117"/>
  <c r="G104"/>
  <c r="G101"/>
  <c r="G99"/>
  <c r="G93"/>
  <c r="G92" s="1"/>
  <c r="G91" s="1"/>
  <c r="G90" s="1"/>
  <c r="G86"/>
  <c r="G84"/>
  <c r="G80"/>
  <c r="I78"/>
  <c r="G69"/>
  <c r="G66"/>
  <c r="G64"/>
  <c r="G61"/>
  <c r="G59"/>
  <c r="G55"/>
  <c r="I48"/>
  <c r="I44"/>
  <c r="G43"/>
  <c r="G39"/>
  <c r="G38" s="1"/>
  <c r="G34"/>
  <c r="G33" s="1"/>
  <c r="G32" s="1"/>
  <c r="G28"/>
  <c r="G23" s="1"/>
  <c r="G20"/>
  <c r="G18"/>
  <c r="G12"/>
  <c r="G11" s="1"/>
  <c r="G10" s="1"/>
  <c r="I382" l="1"/>
  <c r="G382"/>
  <c r="H23"/>
  <c r="H22" s="1"/>
  <c r="I283"/>
  <c r="G37"/>
  <c r="H79"/>
  <c r="G132"/>
  <c r="I132" s="1"/>
  <c r="G79"/>
  <c r="H354"/>
  <c r="H349" s="1"/>
  <c r="G178"/>
  <c r="I178" s="1"/>
  <c r="G405"/>
  <c r="G404" s="1"/>
  <c r="F96"/>
  <c r="G47"/>
  <c r="G227"/>
  <c r="G226" s="1"/>
  <c r="I226" s="1"/>
  <c r="I79"/>
  <c r="G76"/>
  <c r="G75" s="1"/>
  <c r="G183"/>
  <c r="G182" s="1"/>
  <c r="G181" s="1"/>
  <c r="G260"/>
  <c r="G305"/>
  <c r="G307"/>
  <c r="F297"/>
  <c r="H249"/>
  <c r="H248" s="1"/>
  <c r="F249"/>
  <c r="F248" s="1"/>
  <c r="G271"/>
  <c r="I271" s="1"/>
  <c r="F270"/>
  <c r="F125"/>
  <c r="G167"/>
  <c r="I167" s="1"/>
  <c r="G250"/>
  <c r="I250" s="1"/>
  <c r="I255"/>
  <c r="H17"/>
  <c r="H16" s="1"/>
  <c r="G17"/>
  <c r="G98"/>
  <c r="G103"/>
  <c r="F195"/>
  <c r="G396"/>
  <c r="I397"/>
  <c r="I55"/>
  <c r="G63"/>
  <c r="G54" s="1"/>
  <c r="G161"/>
  <c r="G160" s="1"/>
  <c r="I160" s="1"/>
  <c r="G299"/>
  <c r="G314"/>
  <c r="I314" s="1"/>
  <c r="G392"/>
  <c r="F17"/>
  <c r="F16" s="1"/>
  <c r="F23"/>
  <c r="F22" s="1"/>
  <c r="F42"/>
  <c r="F36" s="1"/>
  <c r="I39"/>
  <c r="F63"/>
  <c r="F54" s="1"/>
  <c r="I66"/>
  <c r="F79"/>
  <c r="G421"/>
  <c r="G115"/>
  <c r="G114" s="1"/>
  <c r="I116"/>
  <c r="G148"/>
  <c r="I149"/>
  <c r="G158"/>
  <c r="I159"/>
  <c r="G189"/>
  <c r="G188" s="1"/>
  <c r="I188" s="1"/>
  <c r="I190"/>
  <c r="G221"/>
  <c r="G216" s="1"/>
  <c r="I222"/>
  <c r="G323"/>
  <c r="G322" s="1"/>
  <c r="I324"/>
  <c r="G343"/>
  <c r="I344"/>
  <c r="H297"/>
  <c r="H195"/>
  <c r="I11"/>
  <c r="H38"/>
  <c r="H63"/>
  <c r="I77"/>
  <c r="H75"/>
  <c r="I93"/>
  <c r="G144"/>
  <c r="G143" s="1"/>
  <c r="G142" s="1"/>
  <c r="I142" s="1"/>
  <c r="I145"/>
  <c r="G152"/>
  <c r="I153"/>
  <c r="G213"/>
  <c r="G210" s="1"/>
  <c r="I210" s="1"/>
  <c r="I214"/>
  <c r="G278"/>
  <c r="I279"/>
  <c r="G345"/>
  <c r="I346"/>
  <c r="H238"/>
  <c r="H276"/>
  <c r="G16"/>
  <c r="I243"/>
  <c r="G292"/>
  <c r="G289" s="1"/>
  <c r="I289" s="1"/>
  <c r="G309"/>
  <c r="I309" s="1"/>
  <c r="G355"/>
  <c r="G354" s="1"/>
  <c r="I12"/>
  <c r="I40"/>
  <c r="I56"/>
  <c r="H96"/>
  <c r="G196"/>
  <c r="I196" s="1"/>
  <c r="G127"/>
  <c r="I378"/>
  <c r="I354" l="1"/>
  <c r="G22"/>
  <c r="G327"/>
  <c r="G325" s="1"/>
  <c r="I76"/>
  <c r="G53"/>
  <c r="I227"/>
  <c r="G420"/>
  <c r="I420" s="1"/>
  <c r="I421"/>
  <c r="I42"/>
  <c r="G304"/>
  <c r="I304" s="1"/>
  <c r="G147"/>
  <c r="I75"/>
  <c r="I161"/>
  <c r="I23"/>
  <c r="F237"/>
  <c r="G97"/>
  <c r="I97" s="1"/>
  <c r="I17"/>
  <c r="F53"/>
  <c r="F9" s="1"/>
  <c r="I98"/>
  <c r="G298"/>
  <c r="G249"/>
  <c r="I405"/>
  <c r="I63"/>
  <c r="G395"/>
  <c r="I395" s="1"/>
  <c r="I396"/>
  <c r="G391"/>
  <c r="I392"/>
  <c r="G403"/>
  <c r="I403" s="1"/>
  <c r="I404"/>
  <c r="G239"/>
  <c r="G238" s="1"/>
  <c r="I238" s="1"/>
  <c r="G166"/>
  <c r="I166" s="1"/>
  <c r="G126"/>
  <c r="I127"/>
  <c r="G215"/>
  <c r="I215" s="1"/>
  <c r="I216"/>
  <c r="I10"/>
  <c r="H270"/>
  <c r="H237" s="1"/>
  <c r="I278"/>
  <c r="I38"/>
  <c r="H37"/>
  <c r="G203"/>
  <c r="I203" s="1"/>
  <c r="H54"/>
  <c r="H53" s="1"/>
  <c r="I16"/>
  <c r="G113"/>
  <c r="G107" s="1"/>
  <c r="I114"/>
  <c r="I355"/>
  <c r="I288"/>
  <c r="H9" l="1"/>
  <c r="I22"/>
  <c r="G9"/>
  <c r="G297"/>
  <c r="I297" s="1"/>
  <c r="F430"/>
  <c r="G248"/>
  <c r="I248" s="1"/>
  <c r="I249"/>
  <c r="G195"/>
  <c r="I195" s="1"/>
  <c r="I239"/>
  <c r="I391"/>
  <c r="G387"/>
  <c r="G349" s="1"/>
  <c r="G146"/>
  <c r="I146" s="1"/>
  <c r="I147"/>
  <c r="I113"/>
  <c r="I54"/>
  <c r="I53"/>
  <c r="G276"/>
  <c r="I277"/>
  <c r="I126"/>
  <c r="I37"/>
  <c r="I389"/>
  <c r="G125" l="1"/>
  <c r="I125" s="1"/>
  <c r="I349"/>
  <c r="I387"/>
  <c r="I36"/>
  <c r="G270"/>
  <c r="I276"/>
  <c r="G96"/>
  <c r="I107"/>
  <c r="I224"/>
  <c r="I212"/>
  <c r="I205"/>
  <c r="I204" s="1"/>
  <c r="I9" l="1"/>
  <c r="I96"/>
  <c r="G237"/>
  <c r="I237" s="1"/>
  <c r="I270"/>
  <c r="I253"/>
  <c r="G430" l="1"/>
  <c r="I367"/>
  <c r="I262"/>
  <c r="I260"/>
  <c r="I373" l="1"/>
  <c r="I372" s="1"/>
  <c r="I274" l="1"/>
  <c r="I223" l="1"/>
  <c r="I208" l="1"/>
  <c r="I207" s="1"/>
  <c r="I148"/>
  <c r="I140"/>
  <c r="I139" s="1"/>
  <c r="I138" s="1"/>
  <c r="I80" l="1"/>
  <c r="I201" l="1"/>
  <c r="I189" l="1"/>
  <c r="I128" l="1"/>
  <c r="I130"/>
  <c r="I323" l="1"/>
  <c r="I322" s="1"/>
  <c r="I315"/>
  <c r="I317"/>
  <c r="I312"/>
  <c r="I310"/>
  <c r="I300"/>
  <c r="I302"/>
  <c r="I320"/>
  <c r="I319" s="1"/>
  <c r="I292"/>
  <c r="I290"/>
  <c r="I287" l="1"/>
  <c r="I286" s="1"/>
  <c r="I246" l="1"/>
  <c r="I244"/>
  <c r="I86" l="1"/>
  <c r="I211" l="1"/>
  <c r="I307" l="1"/>
  <c r="I295"/>
  <c r="I294" s="1"/>
  <c r="I123" l="1"/>
  <c r="I121" l="1"/>
  <c r="I183" l="1"/>
  <c r="I182" s="1"/>
  <c r="I305"/>
  <c r="I258" l="1"/>
  <c r="I256"/>
  <c r="I251" l="1"/>
  <c r="I193" l="1"/>
  <c r="I192" s="1"/>
  <c r="I370"/>
  <c r="I176" l="1"/>
  <c r="I154"/>
  <c r="I191" l="1"/>
  <c r="I158" l="1"/>
  <c r="I213"/>
  <c r="I24" l="1"/>
  <c r="I170" l="1"/>
  <c r="I172"/>
  <c r="I168"/>
  <c r="I186"/>
  <c r="I185" s="1"/>
  <c r="I174"/>
  <c r="I272"/>
  <c r="I380" l="1"/>
  <c r="I379" s="1"/>
  <c r="I377" l="1"/>
  <c r="I376" s="1"/>
  <c r="I375" l="1"/>
  <c r="I219" l="1"/>
  <c r="I133" l="1"/>
  <c r="I164"/>
  <c r="I34"/>
  <c r="I33" s="1"/>
  <c r="I32" s="1"/>
  <c r="I43"/>
  <c r="I20" l="1"/>
  <c r="I347" l="1"/>
  <c r="I179" l="1"/>
  <c r="I115"/>
  <c r="I267" l="1"/>
  <c r="I266" s="1"/>
  <c r="I59" l="1"/>
  <c r="I162" l="1"/>
  <c r="I47"/>
  <c r="I406" l="1"/>
  <c r="I119" l="1"/>
  <c r="I241" l="1"/>
  <c r="I18" l="1"/>
  <c r="I28"/>
  <c r="I50"/>
  <c r="I49" s="1"/>
  <c r="I61"/>
  <c r="I64"/>
  <c r="I69"/>
  <c r="I92"/>
  <c r="I91" s="1"/>
  <c r="I90" s="1"/>
  <c r="I99"/>
  <c r="I117"/>
  <c r="I144"/>
  <c r="I143" s="1"/>
  <c r="I152"/>
  <c r="I156"/>
  <c r="I198"/>
  <c r="I217"/>
  <c r="I221"/>
  <c r="I230"/>
  <c r="I235"/>
  <c r="I234" s="1"/>
  <c r="I343"/>
  <c r="I345"/>
  <c r="I352"/>
  <c r="I351" s="1"/>
  <c r="I385"/>
  <c r="I233" l="1"/>
  <c r="I232" s="1"/>
  <c r="J12"/>
  <c r="J11" s="1"/>
  <c r="J10" s="1"/>
  <c r="J18"/>
  <c r="J17" s="1"/>
  <c r="J16" s="1"/>
  <c r="J24"/>
  <c r="J28"/>
  <c r="J39"/>
  <c r="J43"/>
  <c r="J51"/>
  <c r="J50" s="1"/>
  <c r="J49" s="1"/>
  <c r="J93"/>
  <c r="J92" s="1"/>
  <c r="J91" s="1"/>
  <c r="J90" s="1"/>
  <c r="J99"/>
  <c r="J98" s="1"/>
  <c r="J97" s="1"/>
  <c r="J96" s="1"/>
  <c r="J144"/>
  <c r="J199"/>
  <c r="J210"/>
  <c r="J237"/>
  <c r="J236" s="1"/>
  <c r="J235" s="1"/>
  <c r="J234" s="1"/>
  <c r="J249"/>
  <c r="J278"/>
  <c r="J331"/>
  <c r="J330" s="1"/>
  <c r="J349"/>
  <c r="J348" s="1"/>
  <c r="J347" s="1"/>
  <c r="J357"/>
  <c r="J356" s="1"/>
  <c r="J353" s="1"/>
  <c r="J410"/>
  <c r="J409" s="1"/>
  <c r="J407" s="1"/>
  <c r="J411"/>
  <c r="J423"/>
  <c r="J436"/>
  <c r="J432" s="1"/>
  <c r="J53"/>
  <c r="J23" l="1"/>
  <c r="J22" s="1"/>
  <c r="J37"/>
  <c r="J36" s="1"/>
  <c r="J216"/>
  <c r="J198"/>
  <c r="J197" s="1"/>
  <c r="J403"/>
  <c r="J9" l="1"/>
  <c r="J437" s="1"/>
  <c r="I328"/>
  <c r="I327"/>
  <c r="H326" l="1"/>
  <c r="H325" s="1"/>
  <c r="I430" s="1"/>
  <c r="I326" l="1"/>
  <c r="I325"/>
</calcChain>
</file>

<file path=xl/sharedStrings.xml><?xml version="1.0" encoding="utf-8"?>
<sst xmlns="http://schemas.openxmlformats.org/spreadsheetml/2006/main" count="981" uniqueCount="437">
  <si>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</si>
  <si>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</si>
  <si>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</si>
  <si>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</si>
  <si>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</si>
  <si>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</si>
  <si>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</si>
  <si>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</si>
  <si>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</si>
  <si>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</si>
  <si>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</si>
  <si>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</si>
  <si>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</si>
  <si>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</si>
  <si>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</si>
  <si>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</si>
  <si>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</si>
  <si>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</si>
  <si>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</si>
  <si>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</si>
  <si>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</si>
  <si>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</si>
  <si>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</si>
  <si>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</si>
  <si>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</si>
  <si>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</si>
  <si>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</si>
  <si>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</si>
  <si>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</si>
  <si>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</si>
  <si>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</si>
  <si>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</si>
  <si>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</si>
  <si>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</si>
  <si>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</si>
  <si>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</si>
  <si>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</si>
  <si>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</si>
  <si>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</si>
  <si>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</si>
  <si>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</si>
  <si>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</si>
  <si>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</si>
  <si>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</si>
  <si>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</si>
  <si>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</si>
  <si>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</si>
  <si>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</si>
  <si>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</si>
  <si>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</si>
  <si>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</si>
  <si>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</si>
  <si>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</si>
  <si>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</si>
  <si>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</si>
  <si>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</si>
  <si>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</si>
  <si>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</si>
  <si>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</si>
  <si>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</si>
  <si>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</si>
  <si>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</si>
  <si>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</si>
  <si>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</si>
  <si>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</si>
  <si>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</si>
  <si>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</si>
  <si>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</si>
  <si>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</si>
  <si>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</si>
  <si>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</si>
  <si>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</si>
  <si>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</si>
  <si>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</si>
  <si>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</si>
  <si>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</si>
  <si>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</si>
  <si>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</si>
  <si>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</si>
  <si>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</si>
  <si>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</si>
  <si>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</si>
  <si>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</si>
  <si>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</si>
  <si>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</si>
  <si>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</si>
  <si>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</si>
  <si>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</si>
  <si>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</si>
  <si>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</si>
  <si>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</si>
  <si>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</si>
  <si>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</si>
  <si>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</si>
  <si>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</si>
  <si>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</si>
  <si>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</si>
  <si>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</si>
  <si>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</si>
  <si>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</si>
  <si>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</si>
  <si>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</si>
  <si>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</si>
  <si>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</si>
  <si>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</si>
  <si>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</si>
  <si>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</si>
  <si>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</si>
  <si>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</si>
  <si>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</si>
  <si>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</si>
  <si>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</si>
  <si>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</si>
  <si>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</si>
  <si>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</si>
  <si>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</si>
  <si>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</si>
  <si>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</si>
  <si>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</si>
  <si>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</si>
  <si>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</si>
  <si>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</si>
  <si>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</si>
  <si>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</si>
  <si>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</si>
  <si>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</si>
  <si>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</si>
  <si>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</si>
  <si>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</si>
  <si>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</si>
  <si>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</si>
  <si>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</si>
  <si>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</si>
  <si>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</si>
  <si>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</si>
  <si>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</si>
  <si>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</si>
  <si>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</si>
  <si>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</si>
  <si>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</si>
  <si>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</si>
  <si>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</si>
  <si>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</si>
  <si>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</si>
  <si>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</si>
  <si>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</si>
  <si>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</si>
  <si>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</si>
  <si>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</si>
  <si>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</si>
  <si>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</si>
  <si>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</si>
  <si>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</si>
  <si>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</si>
  <si>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</si>
  <si>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</si>
  <si>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</si>
  <si>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</si>
  <si>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</si>
  <si>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</si>
  <si>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</si>
  <si>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</si>
  <si>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</si>
  <si>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</si>
  <si>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</si>
  <si>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</si>
  <si>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</si>
  <si>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</si>
  <si>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</si>
  <si>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</si>
  <si>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</si>
  <si>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</si>
  <si>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</si>
  <si>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</si>
  <si>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</si>
  <si>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</si>
  <si>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</si>
  <si>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</si>
  <si>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</si>
  <si>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</si>
  <si>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</si>
  <si>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</si>
  <si>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</si>
  <si>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</si>
  <si>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</si>
  <si>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</si>
  <si>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</si>
  <si>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</si>
  <si>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</si>
  <si>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</si>
  <si>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</si>
  <si>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</si>
  <si>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</si>
  <si>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</si>
  <si>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</si>
  <si>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</si>
  <si>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</si>
  <si>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</si>
  <si>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</si>
  <si>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</si>
  <si>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</si>
  <si>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</si>
  <si>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</si>
  <si>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</si>
  <si>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</si>
  <si>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</si>
  <si>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</si>
  <si>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</si>
  <si>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</si>
  <si>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</si>
  <si>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</si>
  <si>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</si>
  <si>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</si>
  <si>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</si>
  <si>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</si>
  <si>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</si>
  <si>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</si>
  <si>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</si>
  <si>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</si>
  <si>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</si>
  <si>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</si>
  <si>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</si>
  <si>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</si>
  <si>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</si>
  <si>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</si>
  <si>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</si>
  <si>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</si>
  <si>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</si>
  <si>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</si>
  <si>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</si>
  <si>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</si>
  <si>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</si>
  <si>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</si>
  <si>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</si>
  <si>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</si>
  <si>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</si>
  <si>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</si>
  <si>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</si>
  <si>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</si>
  <si>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</si>
  <si>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</si>
  <si>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</si>
  <si>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</si>
  <si>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</si>
  <si>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</si>
  <si>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</si>
  <si>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</si>
  <si>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</si>
  <si>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</si>
  <si>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</si>
  <si>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</si>
  <si>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</si>
  <si>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</si>
  <si>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</si>
  <si>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</si>
  <si>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</si>
  <si>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</si>
  <si>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</si>
  <si>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</si>
  <si>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</si>
  <si>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</si>
  <si>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</si>
  <si>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</si>
  <si>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</si>
  <si>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</si>
  <si>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</si>
  <si>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</si>
  <si>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</si>
  <si>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</si>
  <si>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</si>
  <si>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</si>
  <si>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</si>
  <si>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</si>
  <si>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</si>
  <si>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</si>
  <si>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</si>
  <si>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</si>
  <si>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</si>
  <si>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</si>
  <si>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</si>
  <si>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</si>
  <si>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</si>
  <si>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</si>
  <si>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</si>
  <si>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</si>
  <si>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</si>
  <si>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</si>
  <si>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</si>
  <si>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</si>
  <si>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</si>
  <si>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</si>
  <si>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</si>
  <si>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</si>
  <si>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</si>
  <si>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</si>
  <si>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</si>
  <si>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</si>
  <si>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</si>
  <si>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</si>
  <si>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</si>
  <si>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</si>
  <si>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</si>
  <si>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</si>
  <si>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</si>
  <si>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</si>
  <si>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</si>
  <si>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</si>
  <si>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</si>
  <si>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</si>
  <si>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</si>
  <si>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</si>
  <si>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</si>
  <si>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</si>
  <si>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</si>
  <si>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</si>
  <si>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</si>
  <si>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</si>
  <si>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</si>
  <si>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</si>
  <si>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</si>
  <si>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</si>
  <si>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</si>
  <si>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</si>
  <si>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</si>
  <si>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</si>
  <si>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</si>
  <si>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</si>
  <si>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</si>
  <si>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</si>
  <si>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</si>
  <si>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</si>
  <si>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</si>
  <si>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</si>
  <si>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</si>
  <si>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</si>
  <si>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</si>
  <si>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</si>
  <si>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</si>
  <si>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</si>
  <si>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>дума+ку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</si>
  <si>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</si>
  <si>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</si>
  <si>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</si>
  <si>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</si>
  <si>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</si>
  <si>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</si>
  <si>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</si>
  <si>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</si>
  <si>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</si>
  <si>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1200223120</t>
  </si>
  <si>
    <t>Внесение изменений в Генеральный план  Махнёвского МО применительно к территории села Измоденово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</si>
  <si>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</si>
  <si>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Обеспечение первичных мер пожарной безопасности (приобретение информационных стендов по пожарной безопасности)</t>
  </si>
  <si>
    <t>1300723770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</si>
  <si>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</si>
  <si>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зп-13909</t>
  </si>
  <si>
    <t>1600600000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</si>
  <si>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</si>
  <si>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</si>
  <si>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</si>
  <si>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</si>
  <si>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</si>
  <si>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</si>
  <si>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</si>
  <si>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Организация и проведение культурно-массовых мероприятий (день работника сельского хозяйства, день предпринимателя и другие)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</si>
  <si>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эксплуатацию)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</si>
  <si>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</si>
  <si>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</si>
  <si>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</si>
  <si>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</si>
  <si>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</si>
  <si>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</si>
  <si>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</si>
  <si>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</si>
  <si>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</si>
  <si>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</si>
  <si>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</si>
  <si>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</si>
  <si>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</si>
  <si>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</si>
  <si>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</si>
  <si>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</si>
  <si>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</si>
  <si>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</si>
  <si>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</si>
  <si>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</si>
  <si>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% исполнения к году </t>
  </si>
  <si>
    <t>Сумма средств, предусмотринная на 2021 год  решением Думы о бюджете, в тыс. руб.</t>
  </si>
  <si>
    <t>Утвержденные бюджетные назначения с учетом уточнения на 2021 год, тыс. руб.</t>
  </si>
  <si>
    <t>Муниципальная программа "Обеспечение пожарной безопасности Махнёвского муниципального образования  на  2020-2026 годы"</t>
  </si>
  <si>
    <t>0900144600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</si>
  <si>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</si>
  <si>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>410</t>
  </si>
  <si>
    <t xml:space="preserve">Бюджетные инвестиции
</t>
  </si>
  <si>
    <t xml:space="preserve">Муниципальная программа  «Комплексное развитие сельских территорий Махнёвского муниципального образования  до 2025 года» 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</si>
  <si>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</si>
  <si>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</si>
  <si>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 xml:space="preserve">Муниципальная программа  «Комплексное развитие сельских территорий Махнёвского муниципального образования   до 2025 года» </t>
  </si>
  <si>
    <t>0700340700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</si>
  <si>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</si>
  <si>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>070P548Г00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</si>
  <si>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</si>
  <si>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070P5S8Г00</t>
  </si>
  <si>
    <t xml:space="preserve">                                                                                                                                                            </t>
  </si>
  <si>
    <t xml:space="preserve"> </t>
  </si>
  <si>
    <t>7001321105</t>
  </si>
  <si>
    <t>Оплата административных штрафов за несоблюдение требований по обеспечению безопасности дорожного движения при содержании дорог</t>
  </si>
  <si>
    <t>1700245192</t>
  </si>
  <si>
    <t xml:space="preserve">Информатизация муниципальных библиотек, в том числе комплектование  книжных фондов (включая приобретение электронных версий книг и приобретение (подписку) переодических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"Интенет"и развитие системы библиотечного дела с учётом задачи расширения информационных технологий и оцифровки  </t>
  </si>
  <si>
    <t>1700346400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</si>
  <si>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 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</si>
  <si>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 2021 год</t>
  </si>
  <si>
    <t>Исполнено за  2021 год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</si>
  <si>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</si>
  <si>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</si>
  <si>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7000155490</t>
  </si>
  <si>
    <t>7000355490</t>
  </si>
  <si>
    <t>Погашение кредиторской задолженности за услуги по регулированию численности безнадзорных собак на территории Махнёвского муниципального образования</t>
  </si>
  <si>
    <t>2100022000</t>
  </si>
  <si>
    <t>Субсидии бюджетным организациям</t>
  </si>
  <si>
    <t>7000455490</t>
  </si>
  <si>
    <t>Приложение № 3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</si>
  <si>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</si>
  <si>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</si>
  <si>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</si>
  <si>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</si>
  <si>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</si>
  <si>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</si>
  <si>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</si>
  <si>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</si>
  <si>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</si>
  <si>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</si>
  <si>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</si>
  <si>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2014-2024 годы"</t>
  </si>
  <si>
    <t xml:space="preserve">Муниципальная программа  «Профилактика туберкулёза в Махнёвском муниципальном образовании на 2017-2024 годы» </t>
  </si>
  <si>
    <t>к  решению Думы Махнёвского</t>
  </si>
  <si>
    <t xml:space="preserve">  муниципального образования                                                                                                                                                                                                       от  .2022 №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</si>
</sst>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3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b/>
      <sz val="11"/>
      <name val="Liberation Serif"/>
      <family val="1"/>
      <charset val="204"/>
    </font>
    <font>
      <sz val="9"/>
      <name val="Arial"/>
      <family val="2"/>
      <charset val="204"/>
    </font>
    <font>
      <sz val="10"/>
      <color rgb="FFFF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2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13" fillId="5" borderId="1" xfId="0" applyNumberFormat="1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 wrapText="1" shrinkToFit="1"/>
    </xf>
    <xf numFmtId="166" fontId="11" fillId="5" borderId="2" xfId="0" applyNumberFormat="1" applyFont="1" applyFill="1" applyBorder="1" applyAlignment="1">
      <alignment horizontal="center" vertical="center" wrapText="1" shrinkToFit="1"/>
    </xf>
    <xf numFmtId="166" fontId="12" fillId="5" borderId="2" xfId="0" applyNumberFormat="1" applyFont="1" applyFill="1" applyBorder="1" applyAlignment="1">
      <alignment horizontal="center" vertical="center" wrapText="1" shrinkToFit="1"/>
    </xf>
    <xf numFmtId="166" fontId="11" fillId="5" borderId="1" xfId="2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 wrapText="1" shrinkToFit="1"/>
    </xf>
    <xf numFmtId="166" fontId="4" fillId="0" borderId="1" xfId="0" applyNumberFormat="1" applyFont="1" applyBorder="1" applyAlignment="1">
      <alignment horizontal="center" vertical="center" wrapText="1" shrinkToFit="1"/>
    </xf>
    <xf numFmtId="166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 shrinkToFit="1"/>
    </xf>
    <xf numFmtId="166" fontId="11" fillId="0" borderId="2" xfId="0" applyNumberFormat="1" applyFont="1" applyFill="1" applyBorder="1" applyAlignment="1">
      <alignment horizontal="center" vertical="center" wrapText="1" shrinkToFit="1"/>
    </xf>
    <xf numFmtId="166" fontId="11" fillId="0" borderId="1" xfId="0" applyNumberFormat="1" applyFont="1" applyBorder="1" applyAlignment="1">
      <alignment horizontal="center" vertical="center" wrapText="1"/>
    </xf>
    <xf numFmtId="166" fontId="20" fillId="5" borderId="1" xfId="0" applyNumberFormat="1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ill="1"/>
    <xf numFmtId="166" fontId="3" fillId="5" borderId="1" xfId="0" applyNumberFormat="1" applyFont="1" applyFill="1" applyBorder="1" applyAlignment="1"/>
    <xf numFmtId="0" fontId="3" fillId="5" borderId="0" xfId="0" applyFont="1" applyFill="1"/>
    <xf numFmtId="166" fontId="11" fillId="7" borderId="1" xfId="0" applyNumberFormat="1" applyFont="1" applyFill="1" applyBorder="1" applyAlignment="1">
      <alignment horizontal="center" vertical="center"/>
    </xf>
    <xf numFmtId="166" fontId="12" fillId="7" borderId="1" xfId="0" applyNumberFormat="1" applyFont="1" applyFill="1" applyBorder="1" applyAlignment="1">
      <alignment horizontal="center" vertical="center"/>
    </xf>
    <xf numFmtId="166" fontId="12" fillId="7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166" fontId="22" fillId="5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1"/>
  <sheetViews>
    <sheetView tabSelected="1" zoomScaleNormal="100" workbookViewId="0">
      <selection activeCell="E3" sqref="E3:I3"/>
    </sheetView>
  </sheetViews>
  <sheetFormatPr defaultRowHeight="12.75"/>
  <cols>
    <col min="1" max="1" width="4.28515625" customWidth="1"/>
    <col min="2" max="2" width="6.140625" style="13" customWidth="1"/>
    <col min="3" max="3" width="11.7109375" style="13" customWidth="1"/>
    <col min="4" max="4" width="8.140625" style="13" customWidth="1"/>
    <col min="5" max="5" width="56.42578125" style="18" customWidth="1"/>
    <col min="6" max="6" width="15.42578125" style="18" customWidth="1"/>
    <col min="7" max="7" width="13.42578125" style="18" customWidth="1"/>
    <col min="8" max="8" width="11.7109375" style="18" customWidth="1"/>
    <col min="9" max="9" width="12.28515625" style="4" customWidth="1"/>
    <col min="10" max="10" width="11.28515625" style="6" hidden="1" customWidth="1"/>
    <col min="11" max="11" width="13.28515625" hidden="1" customWidth="1"/>
    <col min="12" max="13" width="9.140625" hidden="1" customWidth="1"/>
  </cols>
  <sheetData>
    <row r="1" spans="1:16" ht="12.75" customHeight="1">
      <c r="A1" s="24"/>
      <c r="B1" s="58"/>
      <c r="C1" s="58"/>
      <c r="D1" s="59"/>
      <c r="E1" s="116" t="s">
        <v>421</v>
      </c>
      <c r="F1" s="116"/>
      <c r="G1" s="116"/>
      <c r="H1" s="116"/>
      <c r="I1" s="116"/>
      <c r="J1" s="15"/>
    </row>
    <row r="2" spans="1:16">
      <c r="A2" s="24"/>
      <c r="B2" s="59"/>
      <c r="C2" s="59"/>
      <c r="D2" s="59"/>
      <c r="E2" s="116" t="s">
        <v>435</v>
      </c>
      <c r="F2" s="116"/>
      <c r="G2" s="116"/>
      <c r="H2" s="116"/>
      <c r="I2" s="116"/>
      <c r="J2" s="16"/>
    </row>
    <row r="3" spans="1:16" ht="27.75" customHeight="1">
      <c r="A3" s="25"/>
      <c r="B3" s="59"/>
      <c r="C3" s="59"/>
      <c r="D3" s="59"/>
      <c r="E3" s="116" t="s">
        <v>436</v>
      </c>
      <c r="F3" s="116"/>
      <c r="G3" s="116"/>
      <c r="H3" s="116"/>
      <c r="I3" s="116"/>
      <c r="J3" s="16"/>
    </row>
    <row r="4" spans="1:16" ht="9.75" customHeight="1">
      <c r="A4" s="24"/>
      <c r="B4" s="117" t="s">
        <v>403</v>
      </c>
      <c r="C4" s="117"/>
      <c r="D4" s="117"/>
      <c r="E4" s="117"/>
      <c r="F4" s="117"/>
      <c r="G4" s="117"/>
      <c r="H4" s="117"/>
      <c r="I4" s="117"/>
    </row>
    <row r="5" spans="1:16" hidden="1">
      <c r="A5" s="24"/>
      <c r="B5" s="24"/>
      <c r="C5" s="25"/>
      <c r="D5" s="25"/>
      <c r="E5" s="26"/>
      <c r="F5" s="26"/>
      <c r="G5" s="26"/>
      <c r="H5" s="26"/>
      <c r="I5" s="56" t="s">
        <v>404</v>
      </c>
    </row>
    <row r="6" spans="1:16" ht="47.25" customHeight="1">
      <c r="A6" s="123" t="s">
        <v>411</v>
      </c>
      <c r="B6" s="123"/>
      <c r="C6" s="123"/>
      <c r="D6" s="123"/>
      <c r="E6" s="123"/>
      <c r="F6" s="123"/>
      <c r="G6" s="123"/>
      <c r="H6" s="123"/>
      <c r="I6" s="123"/>
      <c r="J6" s="124"/>
      <c r="K6" s="124"/>
      <c r="L6" s="124"/>
      <c r="M6" s="124"/>
    </row>
    <row r="7" spans="1:16">
      <c r="A7" s="57"/>
      <c r="B7" s="25"/>
      <c r="C7" s="25"/>
      <c r="D7" s="25"/>
      <c r="E7" s="26"/>
      <c r="F7" s="26"/>
      <c r="G7" s="26"/>
      <c r="H7" s="26"/>
      <c r="I7" s="56"/>
    </row>
    <row r="8" spans="1:16" ht="123.75" customHeight="1">
      <c r="A8" s="27" t="s">
        <v>0</v>
      </c>
      <c r="B8" s="27" t="s">
        <v>2</v>
      </c>
      <c r="C8" s="27" t="s">
        <v>3</v>
      </c>
      <c r="D8" s="27" t="s">
        <v>4</v>
      </c>
      <c r="E8" s="28" t="s">
        <v>1</v>
      </c>
      <c r="F8" s="88" t="s">
        <v>387</v>
      </c>
      <c r="G8" s="89" t="s">
        <v>388</v>
      </c>
      <c r="H8" s="89" t="s">
        <v>412</v>
      </c>
      <c r="I8" s="89" t="s">
        <v>386</v>
      </c>
      <c r="J8" s="1" t="s">
        <v>36</v>
      </c>
    </row>
    <row r="9" spans="1:16" ht="15.75" customHeight="1">
      <c r="A9" s="29">
        <v>1</v>
      </c>
      <c r="B9" s="30">
        <v>100</v>
      </c>
      <c r="C9" s="31"/>
      <c r="D9" s="31"/>
      <c r="E9" s="32" t="s">
        <v>5</v>
      </c>
      <c r="F9" s="91">
        <f>SUM(F10+F16+F22+F32+F36+F49+F53)</f>
        <v>37646.5</v>
      </c>
      <c r="G9" s="96">
        <f>SUM(G10+G16+G22+G32+G36+G49+G53)</f>
        <v>52562.7</v>
      </c>
      <c r="H9" s="96">
        <f>SUM(H10+H16+H22+H32+H36+H49+H53)</f>
        <v>48829.7</v>
      </c>
      <c r="I9" s="33">
        <f t="shared" ref="I9:I17" si="0">H9/G9*100</f>
        <v>92.898005619954844</v>
      </c>
      <c r="J9" s="7" t="e">
        <f>J10+J16+J22+J36+J49+J53+#REF!</f>
        <v>#REF!</v>
      </c>
    </row>
    <row r="10" spans="1:16" ht="25.5" customHeight="1">
      <c r="A10" s="29">
        <v>2</v>
      </c>
      <c r="B10" s="30">
        <v>102</v>
      </c>
      <c r="C10" s="31"/>
      <c r="D10" s="31"/>
      <c r="E10" s="28" t="s">
        <v>50</v>
      </c>
      <c r="F10" s="91">
        <f>SUM(F11)</f>
        <v>1539</v>
      </c>
      <c r="G10" s="33">
        <f>SUM(G11)</f>
        <v>1591.1</v>
      </c>
      <c r="H10" s="64">
        <f>SUM(H11)</f>
        <v>1577.6999999999998</v>
      </c>
      <c r="I10" s="33">
        <f t="shared" si="0"/>
        <v>99.157815347872543</v>
      </c>
      <c r="J10" s="8">
        <f t="shared" ref="G10:J12" si="1">J11</f>
        <v>1452</v>
      </c>
    </row>
    <row r="11" spans="1:16" ht="12.75" customHeight="1">
      <c r="A11" s="29">
        <v>3</v>
      </c>
      <c r="B11" s="30">
        <v>102</v>
      </c>
      <c r="C11" s="31" t="s">
        <v>101</v>
      </c>
      <c r="D11" s="31"/>
      <c r="E11" s="28" t="s">
        <v>52</v>
      </c>
      <c r="F11" s="91">
        <f>SUM(F12)</f>
        <v>1539</v>
      </c>
      <c r="G11" s="33">
        <f>SUM(G12+G14)</f>
        <v>1591.1</v>
      </c>
      <c r="H11" s="33">
        <f>SUM(H12+H14)</f>
        <v>1577.6999999999998</v>
      </c>
      <c r="I11" s="33">
        <f t="shared" si="0"/>
        <v>99.157815347872543</v>
      </c>
      <c r="J11" s="8">
        <f t="shared" si="1"/>
        <v>1452</v>
      </c>
    </row>
    <row r="12" spans="1:16" ht="12.75" customHeight="1">
      <c r="A12" s="29">
        <v>4</v>
      </c>
      <c r="B12" s="30">
        <v>102</v>
      </c>
      <c r="C12" s="31" t="s">
        <v>99</v>
      </c>
      <c r="D12" s="31"/>
      <c r="E12" s="28" t="s">
        <v>29</v>
      </c>
      <c r="F12" s="91">
        <f>SUM(F13)</f>
        <v>1539</v>
      </c>
      <c r="G12" s="33">
        <f t="shared" si="1"/>
        <v>1539</v>
      </c>
      <c r="H12" s="33">
        <f>SUM(H13)</f>
        <v>1525.6</v>
      </c>
      <c r="I12" s="33">
        <f t="shared" si="0"/>
        <v>99.12930474333983</v>
      </c>
      <c r="J12" s="8">
        <f t="shared" si="1"/>
        <v>1452</v>
      </c>
      <c r="P12" s="113"/>
    </row>
    <row r="13" spans="1:16" ht="27" customHeight="1">
      <c r="A13" s="29">
        <v>5</v>
      </c>
      <c r="B13" s="34">
        <v>102</v>
      </c>
      <c r="C13" s="35" t="s">
        <v>99</v>
      </c>
      <c r="D13" s="35" t="s">
        <v>44</v>
      </c>
      <c r="E13" s="36" t="s">
        <v>172</v>
      </c>
      <c r="F13" s="92">
        <v>1539</v>
      </c>
      <c r="G13" s="37">
        <v>1539</v>
      </c>
      <c r="H13" s="37">
        <v>1525.6</v>
      </c>
      <c r="I13" s="37">
        <f t="shared" si="0"/>
        <v>99.12930474333983</v>
      </c>
      <c r="J13" s="9">
        <v>1452</v>
      </c>
    </row>
    <row r="14" spans="1:16" ht="113.25" customHeight="1">
      <c r="A14" s="29">
        <v>6</v>
      </c>
      <c r="B14" s="30">
        <v>102</v>
      </c>
      <c r="C14" s="31" t="s">
        <v>415</v>
      </c>
      <c r="D14" s="35"/>
      <c r="E14" s="43" t="s">
        <v>413</v>
      </c>
      <c r="F14" s="91">
        <f>SUM(F15)</f>
        <v>0</v>
      </c>
      <c r="G14" s="91">
        <f>SUM(G15)</f>
        <v>52.1</v>
      </c>
      <c r="H14" s="91">
        <f>SUM(H15)</f>
        <v>52.1</v>
      </c>
      <c r="I14" s="33">
        <f t="shared" si="0"/>
        <v>100</v>
      </c>
      <c r="J14" s="9"/>
    </row>
    <row r="15" spans="1:16" ht="27" customHeight="1">
      <c r="A15" s="29">
        <v>7</v>
      </c>
      <c r="B15" s="34">
        <v>102</v>
      </c>
      <c r="C15" s="35" t="s">
        <v>415</v>
      </c>
      <c r="D15" s="35" t="s">
        <v>44</v>
      </c>
      <c r="E15" s="36" t="s">
        <v>172</v>
      </c>
      <c r="F15" s="92">
        <v>0</v>
      </c>
      <c r="G15" s="37">
        <v>52.1</v>
      </c>
      <c r="H15" s="37">
        <v>52.1</v>
      </c>
      <c r="I15" s="37">
        <f t="shared" si="0"/>
        <v>100</v>
      </c>
      <c r="J15" s="9"/>
    </row>
    <row r="16" spans="1:16" ht="38.25" customHeight="1">
      <c r="A16" s="29">
        <v>8</v>
      </c>
      <c r="B16" s="30">
        <v>103</v>
      </c>
      <c r="C16" s="31"/>
      <c r="D16" s="31"/>
      <c r="E16" s="28" t="s">
        <v>26</v>
      </c>
      <c r="F16" s="91">
        <f>SUM(F17)</f>
        <v>1593.4</v>
      </c>
      <c r="G16" s="33">
        <f>SUM(G18+G20)</f>
        <v>848.9</v>
      </c>
      <c r="H16" s="64">
        <f>SUM(H17)</f>
        <v>718.5</v>
      </c>
      <c r="I16" s="33">
        <f t="shared" si="0"/>
        <v>84.638944516433028</v>
      </c>
      <c r="J16" s="8">
        <f t="shared" ref="G16:J18" si="2">J17</f>
        <v>1517</v>
      </c>
    </row>
    <row r="17" spans="1:11" ht="12.75" customHeight="1">
      <c r="A17" s="29">
        <v>9</v>
      </c>
      <c r="B17" s="38">
        <v>103</v>
      </c>
      <c r="C17" s="39" t="s">
        <v>101</v>
      </c>
      <c r="D17" s="40"/>
      <c r="E17" s="28" t="s">
        <v>52</v>
      </c>
      <c r="F17" s="91">
        <f>SUM(F18+F20)</f>
        <v>1593.4</v>
      </c>
      <c r="G17" s="33">
        <f>SUM(G18+G20)</f>
        <v>848.9</v>
      </c>
      <c r="H17" s="33">
        <f>SUM(H18+H20)</f>
        <v>718.5</v>
      </c>
      <c r="I17" s="33">
        <f t="shared" si="0"/>
        <v>84.638944516433028</v>
      </c>
      <c r="J17" s="8">
        <f t="shared" si="2"/>
        <v>1517</v>
      </c>
    </row>
    <row r="18" spans="1:11" ht="24.75" customHeight="1">
      <c r="A18" s="29">
        <v>10</v>
      </c>
      <c r="B18" s="38">
        <v>103</v>
      </c>
      <c r="C18" s="39" t="s">
        <v>98</v>
      </c>
      <c r="D18" s="40"/>
      <c r="E18" s="28" t="s">
        <v>97</v>
      </c>
      <c r="F18" s="91">
        <f>SUM(F19)</f>
        <v>940.7</v>
      </c>
      <c r="G18" s="33">
        <f t="shared" si="2"/>
        <v>150.1</v>
      </c>
      <c r="H18" s="33">
        <f>SUM(H19)</f>
        <v>25.3</v>
      </c>
      <c r="I18" s="33">
        <f t="shared" si="2"/>
        <v>16.855429713524316</v>
      </c>
      <c r="J18" s="8">
        <f t="shared" si="2"/>
        <v>1517</v>
      </c>
    </row>
    <row r="19" spans="1:11" ht="22.5" customHeight="1">
      <c r="A19" s="29">
        <v>11</v>
      </c>
      <c r="B19" s="41">
        <v>103</v>
      </c>
      <c r="C19" s="42" t="s">
        <v>98</v>
      </c>
      <c r="D19" s="35" t="s">
        <v>44</v>
      </c>
      <c r="E19" s="36" t="s">
        <v>172</v>
      </c>
      <c r="F19" s="92">
        <v>940.7</v>
      </c>
      <c r="G19" s="37">
        <v>150.1</v>
      </c>
      <c r="H19" s="37">
        <v>25.3</v>
      </c>
      <c r="I19" s="37">
        <f>H19/G19*100</f>
        <v>16.855429713524316</v>
      </c>
      <c r="J19" s="9">
        <v>1517</v>
      </c>
    </row>
    <row r="20" spans="1:11" ht="28.5" customHeight="1">
      <c r="A20" s="29">
        <v>12</v>
      </c>
      <c r="B20" s="38">
        <v>103</v>
      </c>
      <c r="C20" s="39" t="s">
        <v>100</v>
      </c>
      <c r="D20" s="35"/>
      <c r="E20" s="28" t="s">
        <v>53</v>
      </c>
      <c r="F20" s="91">
        <f>SUM(F21)</f>
        <v>652.70000000000005</v>
      </c>
      <c r="G20" s="33">
        <f>SUM(G21)</f>
        <v>698.8</v>
      </c>
      <c r="H20" s="33">
        <f>SUM(H21)</f>
        <v>693.2</v>
      </c>
      <c r="I20" s="33">
        <f>SUM(I21)</f>
        <v>99.19862621637094</v>
      </c>
      <c r="J20" s="9"/>
    </row>
    <row r="21" spans="1:11" ht="25.5" customHeight="1">
      <c r="A21" s="29">
        <v>13</v>
      </c>
      <c r="B21" s="41">
        <v>103</v>
      </c>
      <c r="C21" s="42" t="s">
        <v>100</v>
      </c>
      <c r="D21" s="35" t="s">
        <v>44</v>
      </c>
      <c r="E21" s="36" t="s">
        <v>172</v>
      </c>
      <c r="F21" s="92">
        <v>652.70000000000005</v>
      </c>
      <c r="G21" s="37">
        <v>698.8</v>
      </c>
      <c r="H21" s="37">
        <v>693.2</v>
      </c>
      <c r="I21" s="37">
        <f>H21/G21*100</f>
        <v>99.19862621637094</v>
      </c>
      <c r="J21" s="9"/>
      <c r="K21">
        <v>905.5</v>
      </c>
    </row>
    <row r="22" spans="1:11" ht="44.25" customHeight="1">
      <c r="A22" s="29">
        <v>14</v>
      </c>
      <c r="B22" s="30">
        <v>104</v>
      </c>
      <c r="C22" s="31"/>
      <c r="D22" s="31"/>
      <c r="E22" s="28" t="s">
        <v>31</v>
      </c>
      <c r="F22" s="91">
        <f>SUM(F23)</f>
        <v>19647.2</v>
      </c>
      <c r="G22" s="64">
        <f>G23</f>
        <v>19436.400000000001</v>
      </c>
      <c r="H22" s="64">
        <f>H23</f>
        <v>17969.5</v>
      </c>
      <c r="I22" s="33">
        <f>H22/G22*100</f>
        <v>92.452820481159065</v>
      </c>
      <c r="J22" s="8" t="e">
        <f>J23</f>
        <v>#REF!</v>
      </c>
    </row>
    <row r="23" spans="1:11" ht="17.25" customHeight="1">
      <c r="A23" s="29">
        <v>15</v>
      </c>
      <c r="B23" s="30">
        <v>104</v>
      </c>
      <c r="C23" s="31" t="s">
        <v>101</v>
      </c>
      <c r="D23" s="31"/>
      <c r="E23" s="28" t="s">
        <v>52</v>
      </c>
      <c r="F23" s="91">
        <f>SUM(F24+F28)</f>
        <v>19647.2</v>
      </c>
      <c r="G23" s="33">
        <f>SUM(G24+G26+G28+G30)</f>
        <v>19436.400000000001</v>
      </c>
      <c r="H23" s="33">
        <f>SUM(H24+H26+H28+H30)</f>
        <v>17969.5</v>
      </c>
      <c r="I23" s="33">
        <f>H23/G23*100</f>
        <v>92.452820481159065</v>
      </c>
      <c r="J23" s="8" t="e">
        <f>J24+J28+#REF!+#REF!</f>
        <v>#REF!</v>
      </c>
    </row>
    <row r="24" spans="1:11" ht="25.5" customHeight="1">
      <c r="A24" s="29">
        <v>16</v>
      </c>
      <c r="B24" s="30">
        <v>104</v>
      </c>
      <c r="C24" s="31" t="s">
        <v>100</v>
      </c>
      <c r="D24" s="31"/>
      <c r="E24" s="28" t="s">
        <v>53</v>
      </c>
      <c r="F24" s="91">
        <f>SUM(F25)</f>
        <v>15434.2</v>
      </c>
      <c r="G24" s="33">
        <f>SUM(G25:G25)</f>
        <v>15121.5</v>
      </c>
      <c r="H24" s="33">
        <f>SUM(H25)</f>
        <v>13756</v>
      </c>
      <c r="I24" s="33">
        <f>SUM(I25:I25)</f>
        <v>90.969811195979233</v>
      </c>
      <c r="J24" s="8">
        <f>J25</f>
        <v>14238</v>
      </c>
    </row>
    <row r="25" spans="1:11" ht="28.5" customHeight="1">
      <c r="A25" s="29">
        <v>17</v>
      </c>
      <c r="B25" s="34">
        <v>104</v>
      </c>
      <c r="C25" s="35" t="s">
        <v>100</v>
      </c>
      <c r="D25" s="35" t="s">
        <v>44</v>
      </c>
      <c r="E25" s="36" t="s">
        <v>172</v>
      </c>
      <c r="F25" s="92">
        <v>15434.2</v>
      </c>
      <c r="G25" s="37">
        <v>15121.5</v>
      </c>
      <c r="H25" s="37">
        <v>13756</v>
      </c>
      <c r="I25" s="37">
        <f>H25/G25*100</f>
        <v>90.969811195979233</v>
      </c>
      <c r="J25" s="9">
        <v>14238</v>
      </c>
    </row>
    <row r="26" spans="1:11" ht="84.75" customHeight="1">
      <c r="A26" s="29">
        <v>18</v>
      </c>
      <c r="B26" s="30">
        <v>104</v>
      </c>
      <c r="C26" s="31" t="s">
        <v>416</v>
      </c>
      <c r="D26" s="35"/>
      <c r="E26" s="28" t="s">
        <v>414</v>
      </c>
      <c r="F26" s="91">
        <v>0</v>
      </c>
      <c r="G26" s="33">
        <f t="shared" ref="G26:H26" si="3">G27</f>
        <v>39.299999999999997</v>
      </c>
      <c r="H26" s="33">
        <f t="shared" si="3"/>
        <v>39.299999999999997</v>
      </c>
      <c r="I26" s="33">
        <f>H26/G26*100</f>
        <v>100</v>
      </c>
      <c r="J26" s="9"/>
    </row>
    <row r="27" spans="1:11" ht="28.5" customHeight="1">
      <c r="A27" s="29">
        <v>19</v>
      </c>
      <c r="B27" s="34">
        <v>104</v>
      </c>
      <c r="C27" s="35" t="s">
        <v>416</v>
      </c>
      <c r="D27" s="35" t="s">
        <v>44</v>
      </c>
      <c r="E27" s="36" t="s">
        <v>172</v>
      </c>
      <c r="F27" s="92">
        <v>0</v>
      </c>
      <c r="G27" s="37">
        <v>39.299999999999997</v>
      </c>
      <c r="H27" s="37">
        <v>39.299999999999997</v>
      </c>
      <c r="I27" s="37">
        <f>H27/G27*100</f>
        <v>100</v>
      </c>
      <c r="J27" s="9"/>
    </row>
    <row r="28" spans="1:11" ht="27.75" customHeight="1">
      <c r="A28" s="29">
        <v>20</v>
      </c>
      <c r="B28" s="30">
        <v>104</v>
      </c>
      <c r="C28" s="31" t="s">
        <v>102</v>
      </c>
      <c r="D28" s="31"/>
      <c r="E28" s="28" t="s">
        <v>56</v>
      </c>
      <c r="F28" s="91">
        <f>SUM(F29)</f>
        <v>4213</v>
      </c>
      <c r="G28" s="33">
        <f>SUM(G29)</f>
        <v>4251.6000000000004</v>
      </c>
      <c r="H28" s="33">
        <f>SUM(H29)</f>
        <v>4150.2</v>
      </c>
      <c r="I28" s="33">
        <f>SUM(I29)</f>
        <v>97.615015523567578</v>
      </c>
      <c r="J28" s="8">
        <f>J29</f>
        <v>9260</v>
      </c>
    </row>
    <row r="29" spans="1:11" ht="18.75" customHeight="1">
      <c r="A29" s="29">
        <v>21</v>
      </c>
      <c r="B29" s="34">
        <v>104</v>
      </c>
      <c r="C29" s="35" t="s">
        <v>102</v>
      </c>
      <c r="D29" s="35" t="s">
        <v>44</v>
      </c>
      <c r="E29" s="36" t="s">
        <v>172</v>
      </c>
      <c r="F29" s="92">
        <v>4213</v>
      </c>
      <c r="G29" s="37">
        <v>4251.6000000000004</v>
      </c>
      <c r="H29" s="37">
        <v>4150.2</v>
      </c>
      <c r="I29" s="37">
        <f>H29/G29*100</f>
        <v>97.615015523567578</v>
      </c>
      <c r="J29" s="9">
        <v>9260</v>
      </c>
    </row>
    <row r="30" spans="1:11" ht="80.25" customHeight="1">
      <c r="A30" s="29">
        <v>22</v>
      </c>
      <c r="B30" s="30">
        <v>104</v>
      </c>
      <c r="C30" s="31" t="s">
        <v>420</v>
      </c>
      <c r="D30" s="35"/>
      <c r="E30" s="28" t="s">
        <v>414</v>
      </c>
      <c r="F30" s="92">
        <v>0</v>
      </c>
      <c r="G30" s="33">
        <f>SUM(G31)</f>
        <v>24</v>
      </c>
      <c r="H30" s="33">
        <f>SUM(H31)</f>
        <v>24</v>
      </c>
      <c r="I30" s="33">
        <f>SUM(I31)</f>
        <v>100</v>
      </c>
      <c r="J30" s="9"/>
    </row>
    <row r="31" spans="1:11" ht="27.75" customHeight="1">
      <c r="A31" s="29">
        <v>23</v>
      </c>
      <c r="B31" s="34">
        <v>104</v>
      </c>
      <c r="C31" s="35" t="s">
        <v>420</v>
      </c>
      <c r="D31" s="35" t="s">
        <v>44</v>
      </c>
      <c r="E31" s="36" t="s">
        <v>172</v>
      </c>
      <c r="F31" s="92">
        <v>0</v>
      </c>
      <c r="G31" s="37">
        <v>24</v>
      </c>
      <c r="H31" s="37">
        <v>24</v>
      </c>
      <c r="I31" s="37">
        <f>H31/G31*100</f>
        <v>100</v>
      </c>
      <c r="J31" s="9"/>
    </row>
    <row r="32" spans="1:11" ht="18.75" customHeight="1">
      <c r="A32" s="29">
        <v>24</v>
      </c>
      <c r="B32" s="30">
        <v>105</v>
      </c>
      <c r="C32" s="31"/>
      <c r="D32" s="31"/>
      <c r="E32" s="28" t="s">
        <v>216</v>
      </c>
      <c r="F32" s="91">
        <f t="shared" ref="F32:I34" si="4">SUM(F33)</f>
        <v>6.2</v>
      </c>
      <c r="G32" s="64">
        <f t="shared" si="4"/>
        <v>6.2</v>
      </c>
      <c r="H32" s="64">
        <f t="shared" si="4"/>
        <v>0</v>
      </c>
      <c r="I32" s="33">
        <f t="shared" si="4"/>
        <v>0</v>
      </c>
      <c r="J32" s="9"/>
    </row>
    <row r="33" spans="1:11" ht="18.75" customHeight="1">
      <c r="A33" s="29">
        <v>25</v>
      </c>
      <c r="B33" s="30">
        <v>105</v>
      </c>
      <c r="C33" s="31" t="s">
        <v>101</v>
      </c>
      <c r="D33" s="31"/>
      <c r="E33" s="28" t="s">
        <v>52</v>
      </c>
      <c r="F33" s="91">
        <f t="shared" si="4"/>
        <v>6.2</v>
      </c>
      <c r="G33" s="33">
        <f t="shared" si="4"/>
        <v>6.2</v>
      </c>
      <c r="H33" s="33">
        <f t="shared" si="4"/>
        <v>0</v>
      </c>
      <c r="I33" s="33">
        <f t="shared" si="4"/>
        <v>0</v>
      </c>
      <c r="J33" s="9"/>
    </row>
    <row r="34" spans="1:11" ht="84.75" customHeight="1">
      <c r="A34" s="29">
        <v>26</v>
      </c>
      <c r="B34" s="30">
        <v>105</v>
      </c>
      <c r="C34" s="31" t="s">
        <v>197</v>
      </c>
      <c r="D34" s="31"/>
      <c r="E34" s="43" t="s">
        <v>220</v>
      </c>
      <c r="F34" s="91">
        <f t="shared" si="4"/>
        <v>6.2</v>
      </c>
      <c r="G34" s="33">
        <f t="shared" si="4"/>
        <v>6.2</v>
      </c>
      <c r="H34" s="33">
        <f t="shared" si="4"/>
        <v>0</v>
      </c>
      <c r="I34" s="33">
        <f t="shared" si="4"/>
        <v>0</v>
      </c>
      <c r="J34" s="9"/>
      <c r="K34" s="3"/>
    </row>
    <row r="35" spans="1:11" ht="30.75" customHeight="1">
      <c r="A35" s="29">
        <v>27</v>
      </c>
      <c r="B35" s="34">
        <v>105</v>
      </c>
      <c r="C35" s="35" t="s">
        <v>197</v>
      </c>
      <c r="D35" s="35" t="s">
        <v>55</v>
      </c>
      <c r="E35" s="36" t="s">
        <v>171</v>
      </c>
      <c r="F35" s="92">
        <v>6.2</v>
      </c>
      <c r="G35" s="37">
        <v>6.2</v>
      </c>
      <c r="H35" s="37">
        <v>0</v>
      </c>
      <c r="I35" s="37">
        <f t="shared" ref="I35:I42" si="5">H35/G35*100</f>
        <v>0</v>
      </c>
      <c r="J35" s="9"/>
    </row>
    <row r="36" spans="1:11" ht="39" customHeight="1">
      <c r="A36" s="29">
        <v>28</v>
      </c>
      <c r="B36" s="30">
        <v>106</v>
      </c>
      <c r="C36" s="31"/>
      <c r="D36" s="31"/>
      <c r="E36" s="28" t="s">
        <v>281</v>
      </c>
      <c r="F36" s="91">
        <f>SUM(F37+F42)</f>
        <v>5015.8999999999996</v>
      </c>
      <c r="G36" s="64">
        <f>G37+G42</f>
        <v>3922</v>
      </c>
      <c r="H36" s="64">
        <f>SUM(H37+H42)</f>
        <v>3910.9</v>
      </c>
      <c r="I36" s="33">
        <f t="shared" si="5"/>
        <v>99.716981132075475</v>
      </c>
      <c r="J36" s="8" t="e">
        <f>J37+#REF!</f>
        <v>#REF!</v>
      </c>
    </row>
    <row r="37" spans="1:11" ht="39.75" customHeight="1">
      <c r="A37" s="29">
        <v>29</v>
      </c>
      <c r="B37" s="30">
        <v>106</v>
      </c>
      <c r="C37" s="31" t="s">
        <v>163</v>
      </c>
      <c r="D37" s="31"/>
      <c r="E37" s="28" t="s">
        <v>422</v>
      </c>
      <c r="F37" s="91">
        <f>SUM(F38)</f>
        <v>3757.1</v>
      </c>
      <c r="G37" s="33">
        <f>G38</f>
        <v>2863</v>
      </c>
      <c r="H37" s="33">
        <f>SUM(H38)</f>
        <v>2858.6</v>
      </c>
      <c r="I37" s="33">
        <f t="shared" si="5"/>
        <v>99.846315054139012</v>
      </c>
      <c r="J37" s="8" t="e">
        <f>J39+J43</f>
        <v>#REF!</v>
      </c>
    </row>
    <row r="38" spans="1:11" ht="39.75" customHeight="1">
      <c r="A38" s="29">
        <v>30</v>
      </c>
      <c r="B38" s="30">
        <v>106</v>
      </c>
      <c r="C38" s="31" t="s">
        <v>104</v>
      </c>
      <c r="D38" s="31"/>
      <c r="E38" s="44" t="s">
        <v>423</v>
      </c>
      <c r="F38" s="91">
        <f>SUM(F39)</f>
        <v>3757.1</v>
      </c>
      <c r="G38" s="33">
        <f>SUM(G39)</f>
        <v>2863</v>
      </c>
      <c r="H38" s="33">
        <f>SUM(H39)</f>
        <v>2858.6</v>
      </c>
      <c r="I38" s="33">
        <f t="shared" si="5"/>
        <v>99.846315054139012</v>
      </c>
      <c r="J38" s="8"/>
    </row>
    <row r="39" spans="1:11" ht="27" customHeight="1">
      <c r="A39" s="29">
        <v>31</v>
      </c>
      <c r="B39" s="30">
        <v>106</v>
      </c>
      <c r="C39" s="31" t="s">
        <v>103</v>
      </c>
      <c r="D39" s="31"/>
      <c r="E39" s="28" t="s">
        <v>54</v>
      </c>
      <c r="F39" s="91">
        <f>SUM(F40:F41)</f>
        <v>3757.1</v>
      </c>
      <c r="G39" s="33">
        <f>SUM(G40:G41)</f>
        <v>2863</v>
      </c>
      <c r="H39" s="33">
        <f>SUM(H40:H41)</f>
        <v>2858.6</v>
      </c>
      <c r="I39" s="33">
        <f t="shared" si="5"/>
        <v>99.846315054139012</v>
      </c>
      <c r="J39" s="8" t="e">
        <f>J40+#REF!</f>
        <v>#REF!</v>
      </c>
    </row>
    <row r="40" spans="1:11" ht="29.25" customHeight="1">
      <c r="A40" s="29">
        <v>32</v>
      </c>
      <c r="B40" s="34">
        <v>106</v>
      </c>
      <c r="C40" s="35" t="s">
        <v>103</v>
      </c>
      <c r="D40" s="35" t="s">
        <v>44</v>
      </c>
      <c r="E40" s="36" t="s">
        <v>172</v>
      </c>
      <c r="F40" s="92">
        <v>3575.4</v>
      </c>
      <c r="G40" s="37">
        <v>2740.4</v>
      </c>
      <c r="H40" s="37">
        <v>2738.2</v>
      </c>
      <c r="I40" s="37">
        <f t="shared" si="5"/>
        <v>99.919719748941745</v>
      </c>
      <c r="J40" s="9">
        <v>809</v>
      </c>
    </row>
    <row r="41" spans="1:11" ht="29.25" customHeight="1">
      <c r="A41" s="29">
        <v>33</v>
      </c>
      <c r="B41" s="34">
        <v>106</v>
      </c>
      <c r="C41" s="35" t="s">
        <v>103</v>
      </c>
      <c r="D41" s="35" t="s">
        <v>55</v>
      </c>
      <c r="E41" s="36" t="s">
        <v>171</v>
      </c>
      <c r="F41" s="92">
        <v>181.7</v>
      </c>
      <c r="G41" s="37">
        <v>122.6</v>
      </c>
      <c r="H41" s="37">
        <v>120.4</v>
      </c>
      <c r="I41" s="37">
        <f t="shared" si="5"/>
        <v>98.205546492659067</v>
      </c>
      <c r="J41" s="9"/>
    </row>
    <row r="42" spans="1:11" s="3" customFormat="1" ht="16.5" customHeight="1">
      <c r="A42" s="29">
        <v>34</v>
      </c>
      <c r="B42" s="30">
        <v>106</v>
      </c>
      <c r="C42" s="31" t="s">
        <v>101</v>
      </c>
      <c r="D42" s="31"/>
      <c r="E42" s="28" t="s">
        <v>52</v>
      </c>
      <c r="F42" s="91">
        <f>SUM(F43+F47)</f>
        <v>1258.8</v>
      </c>
      <c r="G42" s="110">
        <f>SUM(G43+G45+G47)</f>
        <v>1059</v>
      </c>
      <c r="H42" s="110">
        <f>SUM(H43+G45+H47)</f>
        <v>1052.3000000000002</v>
      </c>
      <c r="I42" s="33">
        <f t="shared" si="5"/>
        <v>99.367327667610965</v>
      </c>
      <c r="J42" s="8"/>
    </row>
    <row r="43" spans="1:11" ht="25.5" customHeight="1">
      <c r="A43" s="29">
        <v>35</v>
      </c>
      <c r="B43" s="30">
        <v>106</v>
      </c>
      <c r="C43" s="31" t="s">
        <v>100</v>
      </c>
      <c r="D43" s="31"/>
      <c r="E43" s="28" t="s">
        <v>53</v>
      </c>
      <c r="F43" s="91">
        <f>SUM(F44)</f>
        <v>571.5</v>
      </c>
      <c r="G43" s="33">
        <f>SUM(G44)</f>
        <v>384.5</v>
      </c>
      <c r="H43" s="33">
        <f>SUM(H44)</f>
        <v>384.1</v>
      </c>
      <c r="I43" s="33">
        <f>SUM(I44)</f>
        <v>99.895968790637198</v>
      </c>
      <c r="J43" s="8">
        <f>J44</f>
        <v>847</v>
      </c>
    </row>
    <row r="44" spans="1:11" ht="25.5" customHeight="1">
      <c r="A44" s="29">
        <v>36</v>
      </c>
      <c r="B44" s="34">
        <v>106</v>
      </c>
      <c r="C44" s="35" t="s">
        <v>100</v>
      </c>
      <c r="D44" s="35" t="s">
        <v>44</v>
      </c>
      <c r="E44" s="36" t="s">
        <v>172</v>
      </c>
      <c r="F44" s="92">
        <v>571.5</v>
      </c>
      <c r="G44" s="37">
        <v>384.5</v>
      </c>
      <c r="H44" s="37">
        <v>384.1</v>
      </c>
      <c r="I44" s="37">
        <f>H44/G44*100</f>
        <v>99.895968790637198</v>
      </c>
      <c r="J44" s="9">
        <v>847</v>
      </c>
    </row>
    <row r="45" spans="1:11" ht="76.5" customHeight="1">
      <c r="A45" s="29">
        <v>37</v>
      </c>
      <c r="B45" s="30">
        <v>106</v>
      </c>
      <c r="C45" s="31" t="s">
        <v>415</v>
      </c>
      <c r="D45" s="35"/>
      <c r="E45" s="115" t="s">
        <v>414</v>
      </c>
      <c r="F45" s="91">
        <v>0</v>
      </c>
      <c r="G45" s="33">
        <v>4.5</v>
      </c>
      <c r="H45" s="33">
        <v>4.5</v>
      </c>
      <c r="I45" s="33">
        <v>100</v>
      </c>
      <c r="J45" s="9"/>
    </row>
    <row r="46" spans="1:11" ht="25.5" customHeight="1">
      <c r="A46" s="29">
        <v>38</v>
      </c>
      <c r="B46" s="34">
        <v>106</v>
      </c>
      <c r="C46" s="35" t="s">
        <v>415</v>
      </c>
      <c r="D46" s="35" t="s">
        <v>44</v>
      </c>
      <c r="E46" s="36" t="s">
        <v>172</v>
      </c>
      <c r="F46" s="92">
        <v>0</v>
      </c>
      <c r="G46" s="37">
        <v>4.5</v>
      </c>
      <c r="H46" s="37">
        <v>4.5</v>
      </c>
      <c r="I46" s="37">
        <v>100</v>
      </c>
      <c r="J46" s="9"/>
    </row>
    <row r="47" spans="1:11" ht="29.25" customHeight="1">
      <c r="A47" s="29">
        <v>39</v>
      </c>
      <c r="B47" s="30">
        <v>106</v>
      </c>
      <c r="C47" s="31" t="s">
        <v>105</v>
      </c>
      <c r="D47" s="31"/>
      <c r="E47" s="28" t="s">
        <v>27</v>
      </c>
      <c r="F47" s="91">
        <f>SUM(F48)</f>
        <v>687.3</v>
      </c>
      <c r="G47" s="33">
        <f>SUM(G48)</f>
        <v>670</v>
      </c>
      <c r="H47" s="33">
        <f>SUM(H48)</f>
        <v>663.7</v>
      </c>
      <c r="I47" s="33">
        <f>SUM(I48)</f>
        <v>99.059701492537329</v>
      </c>
      <c r="J47" s="9"/>
    </row>
    <row r="48" spans="1:11" ht="29.25" customHeight="1">
      <c r="A48" s="29">
        <v>40</v>
      </c>
      <c r="B48" s="34">
        <v>106</v>
      </c>
      <c r="C48" s="35" t="s">
        <v>105</v>
      </c>
      <c r="D48" s="35" t="s">
        <v>44</v>
      </c>
      <c r="E48" s="36" t="s">
        <v>172</v>
      </c>
      <c r="F48" s="92">
        <v>687.3</v>
      </c>
      <c r="G48" s="37">
        <v>670</v>
      </c>
      <c r="H48" s="37">
        <v>663.7</v>
      </c>
      <c r="I48" s="37">
        <f>H48/G48*100</f>
        <v>99.059701492537329</v>
      </c>
      <c r="J48" s="9"/>
    </row>
    <row r="49" spans="1:11" ht="12.75" customHeight="1">
      <c r="A49" s="29">
        <v>41</v>
      </c>
      <c r="B49" s="30">
        <v>111</v>
      </c>
      <c r="C49" s="31"/>
      <c r="D49" s="31"/>
      <c r="E49" s="28" t="s">
        <v>6</v>
      </c>
      <c r="F49" s="91">
        <f>SUM(F50)</f>
        <v>300</v>
      </c>
      <c r="G49" s="110">
        <v>300</v>
      </c>
      <c r="H49" s="110">
        <v>0</v>
      </c>
      <c r="I49" s="33">
        <f t="shared" ref="I49:J51" si="6">I50</f>
        <v>0</v>
      </c>
      <c r="J49" s="8">
        <f t="shared" si="6"/>
        <v>250</v>
      </c>
    </row>
    <row r="50" spans="1:11" ht="12.75" customHeight="1">
      <c r="A50" s="29">
        <v>42</v>
      </c>
      <c r="B50" s="30">
        <v>111</v>
      </c>
      <c r="C50" s="31" t="s">
        <v>101</v>
      </c>
      <c r="D50" s="31"/>
      <c r="E50" s="28" t="s">
        <v>52</v>
      </c>
      <c r="F50" s="91">
        <f>SUM(F51)</f>
        <v>300</v>
      </c>
      <c r="G50" s="33">
        <v>300</v>
      </c>
      <c r="H50" s="33">
        <v>0</v>
      </c>
      <c r="I50" s="33">
        <f t="shared" si="6"/>
        <v>0</v>
      </c>
      <c r="J50" s="8">
        <f t="shared" si="6"/>
        <v>250</v>
      </c>
    </row>
    <row r="51" spans="1:11" ht="12.75" customHeight="1">
      <c r="A51" s="29">
        <v>43</v>
      </c>
      <c r="B51" s="30">
        <v>111</v>
      </c>
      <c r="C51" s="31" t="s">
        <v>117</v>
      </c>
      <c r="D51" s="31"/>
      <c r="E51" s="28" t="s">
        <v>7</v>
      </c>
      <c r="F51" s="91">
        <f>SUM(F52)</f>
        <v>300</v>
      </c>
      <c r="G51" s="33">
        <v>300</v>
      </c>
      <c r="H51" s="33">
        <v>0</v>
      </c>
      <c r="I51" s="33">
        <v>0</v>
      </c>
      <c r="J51" s="8">
        <f t="shared" si="6"/>
        <v>250</v>
      </c>
    </row>
    <row r="52" spans="1:11" ht="18.75" customHeight="1">
      <c r="A52" s="29">
        <v>44</v>
      </c>
      <c r="B52" s="34">
        <v>111</v>
      </c>
      <c r="C52" s="35" t="s">
        <v>117</v>
      </c>
      <c r="D52" s="35" t="s">
        <v>45</v>
      </c>
      <c r="E52" s="36" t="s">
        <v>46</v>
      </c>
      <c r="F52" s="92">
        <v>300</v>
      </c>
      <c r="G52" s="37">
        <v>300</v>
      </c>
      <c r="H52" s="37">
        <v>0</v>
      </c>
      <c r="I52" s="37">
        <v>0</v>
      </c>
      <c r="J52" s="9">
        <v>250</v>
      </c>
    </row>
    <row r="53" spans="1:11" ht="20.25" customHeight="1">
      <c r="A53" s="29">
        <v>45</v>
      </c>
      <c r="B53" s="30">
        <v>113</v>
      </c>
      <c r="C53" s="31"/>
      <c r="D53" s="31"/>
      <c r="E53" s="28" t="s">
        <v>24</v>
      </c>
      <c r="F53" s="91">
        <f>SUM(F54+F75+F79)</f>
        <v>9544.7999999999993</v>
      </c>
      <c r="G53" s="33">
        <f>SUM(G54+G71+G75+G79)</f>
        <v>26458.1</v>
      </c>
      <c r="H53" s="110">
        <f>SUM(H54+H71+H75+H79)</f>
        <v>24653.1</v>
      </c>
      <c r="I53" s="33">
        <f t="shared" ref="I53:I58" si="7">H53/G53*100</f>
        <v>93.17789259243861</v>
      </c>
      <c r="J53" s="8" t="e">
        <f>#REF!+#REF!+#REF!+#REF!+#REF!+#REF!+#REF!+#REF!+#REF!+#REF!</f>
        <v>#REF!</v>
      </c>
    </row>
    <row r="54" spans="1:11" ht="38.25" customHeight="1">
      <c r="A54" s="29">
        <v>46</v>
      </c>
      <c r="B54" s="30">
        <v>113</v>
      </c>
      <c r="C54" s="31" t="s">
        <v>106</v>
      </c>
      <c r="D54" s="35"/>
      <c r="E54" s="28" t="s">
        <v>313</v>
      </c>
      <c r="F54" s="91">
        <f>SUM(F55+F59+F61+F63+F69)</f>
        <v>9041.1999999999989</v>
      </c>
      <c r="G54" s="110">
        <f>SUM(G55+G59+G61+G63+G69)</f>
        <v>25648.799999999999</v>
      </c>
      <c r="H54" s="110">
        <f>SUM(H55+H59+H61+H63+H69)</f>
        <v>23894</v>
      </c>
      <c r="I54" s="33">
        <f t="shared" si="7"/>
        <v>93.158354386949881</v>
      </c>
      <c r="J54" s="8"/>
    </row>
    <row r="55" spans="1:11" ht="26.25" customHeight="1">
      <c r="A55" s="29">
        <v>47</v>
      </c>
      <c r="B55" s="30">
        <v>113</v>
      </c>
      <c r="C55" s="31" t="s">
        <v>111</v>
      </c>
      <c r="D55" s="31"/>
      <c r="E55" s="45" t="s">
        <v>58</v>
      </c>
      <c r="F55" s="93">
        <f>SUM(F56:F58)</f>
        <v>7965.5</v>
      </c>
      <c r="G55" s="110">
        <f>SUM(G56:G58)</f>
        <v>24590.6</v>
      </c>
      <c r="H55" s="110">
        <f>SUM(H56:H58)</f>
        <v>22933.8</v>
      </c>
      <c r="I55" s="33">
        <f t="shared" si="7"/>
        <v>93.262466145600357</v>
      </c>
      <c r="J55" s="8"/>
    </row>
    <row r="56" spans="1:11" s="2" customFormat="1" ht="21" customHeight="1">
      <c r="A56" s="29">
        <v>48</v>
      </c>
      <c r="B56" s="34">
        <v>113</v>
      </c>
      <c r="C56" s="35" t="s">
        <v>111</v>
      </c>
      <c r="D56" s="35" t="s">
        <v>38</v>
      </c>
      <c r="E56" s="46" t="s">
        <v>59</v>
      </c>
      <c r="F56" s="94">
        <v>7965.5</v>
      </c>
      <c r="G56" s="37">
        <v>18047.599999999999</v>
      </c>
      <c r="H56" s="37">
        <v>16750.3</v>
      </c>
      <c r="I56" s="37">
        <f t="shared" si="7"/>
        <v>92.811786608745763</v>
      </c>
      <c r="J56" s="10"/>
      <c r="K56" s="2">
        <v>7233.9</v>
      </c>
    </row>
    <row r="57" spans="1:11" s="2" customFormat="1" ht="32.25" customHeight="1">
      <c r="A57" s="29">
        <v>49</v>
      </c>
      <c r="B57" s="34">
        <v>113</v>
      </c>
      <c r="C57" s="35" t="s">
        <v>111</v>
      </c>
      <c r="D57" s="35" t="s">
        <v>55</v>
      </c>
      <c r="E57" s="36" t="s">
        <v>171</v>
      </c>
      <c r="F57" s="92">
        <v>0</v>
      </c>
      <c r="G57" s="37">
        <v>6493</v>
      </c>
      <c r="H57" s="37">
        <v>6133.5</v>
      </c>
      <c r="I57" s="37">
        <f t="shared" si="7"/>
        <v>94.463268134914529</v>
      </c>
      <c r="J57" s="10"/>
    </row>
    <row r="58" spans="1:11" s="2" customFormat="1" ht="21" customHeight="1">
      <c r="A58" s="29">
        <v>50</v>
      </c>
      <c r="B58" s="34">
        <v>113</v>
      </c>
      <c r="C58" s="35" t="s">
        <v>111</v>
      </c>
      <c r="D58" s="35" t="s">
        <v>168</v>
      </c>
      <c r="E58" s="36" t="s">
        <v>169</v>
      </c>
      <c r="F58" s="92">
        <v>0</v>
      </c>
      <c r="G58" s="37">
        <v>50</v>
      </c>
      <c r="H58" s="37">
        <v>50</v>
      </c>
      <c r="I58" s="37">
        <f t="shared" si="7"/>
        <v>100</v>
      </c>
      <c r="J58" s="10"/>
    </row>
    <row r="59" spans="1:11" ht="32.25" customHeight="1">
      <c r="A59" s="29">
        <v>51</v>
      </c>
      <c r="B59" s="30">
        <v>113</v>
      </c>
      <c r="C59" s="31" t="s">
        <v>265</v>
      </c>
      <c r="D59" s="31"/>
      <c r="E59" s="45" t="s">
        <v>185</v>
      </c>
      <c r="F59" s="93">
        <f>SUM(F60)</f>
        <v>860.3</v>
      </c>
      <c r="G59" s="110">
        <f>SUM(G60)</f>
        <v>860.3</v>
      </c>
      <c r="H59" s="110">
        <f>SUM(H60)</f>
        <v>849.5</v>
      </c>
      <c r="I59" s="33">
        <f>SUM(I60)</f>
        <v>98.744623968383124</v>
      </c>
      <c r="J59" s="8"/>
    </row>
    <row r="60" spans="1:11" ht="28.5" customHeight="1">
      <c r="A60" s="29">
        <v>52</v>
      </c>
      <c r="B60" s="34">
        <v>113</v>
      </c>
      <c r="C60" s="35" t="s">
        <v>265</v>
      </c>
      <c r="D60" s="35" t="s">
        <v>55</v>
      </c>
      <c r="E60" s="36" t="s">
        <v>171</v>
      </c>
      <c r="F60" s="92">
        <v>860.3</v>
      </c>
      <c r="G60" s="37">
        <v>860.3</v>
      </c>
      <c r="H60" s="37">
        <v>849.5</v>
      </c>
      <c r="I60" s="37">
        <f>H60/G60*100</f>
        <v>98.744623968383124</v>
      </c>
      <c r="J60" s="8"/>
    </row>
    <row r="61" spans="1:11" ht="32.25" customHeight="1">
      <c r="A61" s="29">
        <v>53</v>
      </c>
      <c r="B61" s="30">
        <v>113</v>
      </c>
      <c r="C61" s="31" t="s">
        <v>266</v>
      </c>
      <c r="D61" s="31"/>
      <c r="E61" s="45" t="s">
        <v>60</v>
      </c>
      <c r="F61" s="93">
        <f>SUM(F62)</f>
        <v>50</v>
      </c>
      <c r="G61" s="110">
        <f>G62</f>
        <v>35</v>
      </c>
      <c r="H61" s="110">
        <f>SUM(H62)</f>
        <v>18.2</v>
      </c>
      <c r="I61" s="33">
        <f>I62</f>
        <v>52</v>
      </c>
      <c r="J61" s="8"/>
    </row>
    <row r="62" spans="1:11" s="2" customFormat="1" ht="28.5" customHeight="1">
      <c r="A62" s="29">
        <v>54</v>
      </c>
      <c r="B62" s="34">
        <v>113</v>
      </c>
      <c r="C62" s="35" t="s">
        <v>266</v>
      </c>
      <c r="D62" s="35" t="s">
        <v>55</v>
      </c>
      <c r="E62" s="36" t="s">
        <v>171</v>
      </c>
      <c r="F62" s="92">
        <v>50</v>
      </c>
      <c r="G62" s="37">
        <v>35</v>
      </c>
      <c r="H62" s="37">
        <v>18.2</v>
      </c>
      <c r="I62" s="37">
        <f>H62/G62*100</f>
        <v>52</v>
      </c>
      <c r="J62" s="10"/>
    </row>
    <row r="63" spans="1:11" s="2" customFormat="1" ht="43.5" customHeight="1">
      <c r="A63" s="29">
        <v>55</v>
      </c>
      <c r="B63" s="30">
        <v>113</v>
      </c>
      <c r="C63" s="31" t="s">
        <v>187</v>
      </c>
      <c r="D63" s="35"/>
      <c r="E63" s="45" t="s">
        <v>61</v>
      </c>
      <c r="F63" s="93">
        <f>SUM(F64+F66)</f>
        <v>115.39999999999999</v>
      </c>
      <c r="G63" s="110">
        <f>G64+G66</f>
        <v>115.39999999999999</v>
      </c>
      <c r="H63" s="110">
        <f>SUM(H64+H66)</f>
        <v>45</v>
      </c>
      <c r="I63" s="33">
        <f>H63/G63*100</f>
        <v>38.994800693240904</v>
      </c>
      <c r="J63" s="10"/>
    </row>
    <row r="64" spans="1:11" s="2" customFormat="1" ht="68.25" customHeight="1">
      <c r="A64" s="29">
        <v>56</v>
      </c>
      <c r="B64" s="30">
        <v>113</v>
      </c>
      <c r="C64" s="31" t="s">
        <v>112</v>
      </c>
      <c r="D64" s="35"/>
      <c r="E64" s="45" t="s">
        <v>62</v>
      </c>
      <c r="F64" s="93">
        <f>SUM(F65)</f>
        <v>0.2</v>
      </c>
      <c r="G64" s="33">
        <f>G65</f>
        <v>0.2</v>
      </c>
      <c r="H64" s="33">
        <f>SUM(H65)</f>
        <v>0</v>
      </c>
      <c r="I64" s="33">
        <f>I65</f>
        <v>0</v>
      </c>
      <c r="J64" s="10"/>
    </row>
    <row r="65" spans="1:10" s="2" customFormat="1" ht="30.75" customHeight="1">
      <c r="A65" s="29">
        <v>57</v>
      </c>
      <c r="B65" s="34">
        <v>113</v>
      </c>
      <c r="C65" s="35" t="s">
        <v>112</v>
      </c>
      <c r="D65" s="35" t="s">
        <v>55</v>
      </c>
      <c r="E65" s="36" t="s">
        <v>171</v>
      </c>
      <c r="F65" s="92">
        <v>0.2</v>
      </c>
      <c r="G65" s="37">
        <v>0.2</v>
      </c>
      <c r="H65" s="37">
        <v>0</v>
      </c>
      <c r="I65" s="37">
        <f>H65/G65*100</f>
        <v>0</v>
      </c>
      <c r="J65" s="10"/>
    </row>
    <row r="66" spans="1:10" s="2" customFormat="1" ht="32.25" customHeight="1">
      <c r="A66" s="29">
        <v>58</v>
      </c>
      <c r="B66" s="30">
        <v>113</v>
      </c>
      <c r="C66" s="31" t="s">
        <v>113</v>
      </c>
      <c r="D66" s="35"/>
      <c r="E66" s="45" t="s">
        <v>63</v>
      </c>
      <c r="F66" s="93">
        <f>SUM(F67:F68)</f>
        <v>115.19999999999999</v>
      </c>
      <c r="G66" s="33">
        <f>G67+G68</f>
        <v>115.19999999999999</v>
      </c>
      <c r="H66" s="33">
        <f>SUM(H67:H68)</f>
        <v>45</v>
      </c>
      <c r="I66" s="33">
        <f>H66/G66*100</f>
        <v>39.062500000000007</v>
      </c>
      <c r="J66" s="10"/>
    </row>
    <row r="67" spans="1:10" s="2" customFormat="1" ht="28.5" customHeight="1">
      <c r="A67" s="29">
        <v>59</v>
      </c>
      <c r="B67" s="34">
        <v>113</v>
      </c>
      <c r="C67" s="35" t="s">
        <v>113</v>
      </c>
      <c r="D67" s="35" t="s">
        <v>44</v>
      </c>
      <c r="E67" s="36" t="s">
        <v>172</v>
      </c>
      <c r="F67" s="92">
        <v>78.3</v>
      </c>
      <c r="G67" s="37">
        <v>78.3</v>
      </c>
      <c r="H67" s="37">
        <v>45</v>
      </c>
      <c r="I67" s="37">
        <f>H67/G67*100</f>
        <v>57.471264367816097</v>
      </c>
      <c r="J67" s="10"/>
    </row>
    <row r="68" spans="1:10" s="2" customFormat="1" ht="34.5" customHeight="1">
      <c r="A68" s="29">
        <v>60</v>
      </c>
      <c r="B68" s="34">
        <v>113</v>
      </c>
      <c r="C68" s="35" t="s">
        <v>113</v>
      </c>
      <c r="D68" s="35" t="s">
        <v>55</v>
      </c>
      <c r="E68" s="36" t="s">
        <v>171</v>
      </c>
      <c r="F68" s="92">
        <v>36.9</v>
      </c>
      <c r="G68" s="37">
        <v>36.9</v>
      </c>
      <c r="H68" s="37">
        <v>0</v>
      </c>
      <c r="I68" s="37">
        <f>H68/G68*100</f>
        <v>0</v>
      </c>
      <c r="J68" s="10"/>
    </row>
    <row r="69" spans="1:10" s="2" customFormat="1" ht="27.75" customHeight="1">
      <c r="A69" s="29">
        <v>61</v>
      </c>
      <c r="B69" s="30">
        <v>113</v>
      </c>
      <c r="C69" s="31" t="s">
        <v>114</v>
      </c>
      <c r="D69" s="35"/>
      <c r="E69" s="45" t="s">
        <v>64</v>
      </c>
      <c r="F69" s="93">
        <f>SUM(F70)</f>
        <v>50</v>
      </c>
      <c r="G69" s="110">
        <f>G70</f>
        <v>47.5</v>
      </c>
      <c r="H69" s="110">
        <f>SUM(H70)</f>
        <v>47.5</v>
      </c>
      <c r="I69" s="33">
        <f>I70</f>
        <v>100</v>
      </c>
      <c r="J69" s="10"/>
    </row>
    <row r="70" spans="1:10" s="3" customFormat="1" ht="34.5" customHeight="1">
      <c r="A70" s="29">
        <v>62</v>
      </c>
      <c r="B70" s="34">
        <v>113</v>
      </c>
      <c r="C70" s="35" t="s">
        <v>114</v>
      </c>
      <c r="D70" s="35" t="s">
        <v>55</v>
      </c>
      <c r="E70" s="36" t="s">
        <v>171</v>
      </c>
      <c r="F70" s="92">
        <v>50</v>
      </c>
      <c r="G70" s="37">
        <v>47.5</v>
      </c>
      <c r="H70" s="37">
        <v>47.5</v>
      </c>
      <c r="I70" s="37">
        <f t="shared" ref="I70:I79" si="8">H70/G70*100</f>
        <v>100</v>
      </c>
      <c r="J70" s="8"/>
    </row>
    <row r="71" spans="1:10" s="3" customFormat="1" ht="41.25" customHeight="1">
      <c r="A71" s="29">
        <v>63</v>
      </c>
      <c r="B71" s="30">
        <v>113</v>
      </c>
      <c r="C71" s="31" t="s">
        <v>163</v>
      </c>
      <c r="D71" s="35"/>
      <c r="E71" s="28" t="s">
        <v>422</v>
      </c>
      <c r="F71" s="93">
        <v>0</v>
      </c>
      <c r="G71" s="33">
        <f t="shared" ref="G71:H73" si="9">SUM(G72)</f>
        <v>8</v>
      </c>
      <c r="H71" s="110">
        <f t="shared" si="9"/>
        <v>8</v>
      </c>
      <c r="I71" s="33">
        <f>H71/G71*100</f>
        <v>100</v>
      </c>
      <c r="J71" s="8"/>
    </row>
    <row r="72" spans="1:10" s="3" customFormat="1" ht="42.75" customHeight="1">
      <c r="A72" s="29">
        <v>64</v>
      </c>
      <c r="B72" s="30">
        <v>113</v>
      </c>
      <c r="C72" s="31" t="s">
        <v>104</v>
      </c>
      <c r="D72" s="35"/>
      <c r="E72" s="44" t="s">
        <v>423</v>
      </c>
      <c r="F72" s="93">
        <v>0</v>
      </c>
      <c r="G72" s="33">
        <f t="shared" si="9"/>
        <v>8</v>
      </c>
      <c r="H72" s="33">
        <f t="shared" si="9"/>
        <v>8</v>
      </c>
      <c r="I72" s="33">
        <f>H72/G72*100</f>
        <v>100</v>
      </c>
      <c r="J72" s="8"/>
    </row>
    <row r="73" spans="1:10" s="3" customFormat="1" ht="34.5" customHeight="1">
      <c r="A73" s="29">
        <v>65</v>
      </c>
      <c r="B73" s="30">
        <v>113</v>
      </c>
      <c r="C73" s="31" t="s">
        <v>103</v>
      </c>
      <c r="D73" s="35"/>
      <c r="E73" s="28" t="s">
        <v>54</v>
      </c>
      <c r="F73" s="93">
        <v>0</v>
      </c>
      <c r="G73" s="33">
        <f t="shared" si="9"/>
        <v>8</v>
      </c>
      <c r="H73" s="33">
        <f t="shared" si="9"/>
        <v>8</v>
      </c>
      <c r="I73" s="33">
        <f>H73/G73*100</f>
        <v>100</v>
      </c>
      <c r="J73" s="8"/>
    </row>
    <row r="74" spans="1:10" s="3" customFormat="1" ht="34.5" customHeight="1">
      <c r="A74" s="29">
        <v>66</v>
      </c>
      <c r="B74" s="34">
        <v>113</v>
      </c>
      <c r="C74" s="35" t="s">
        <v>103</v>
      </c>
      <c r="D74" s="35" t="s">
        <v>55</v>
      </c>
      <c r="E74" s="36" t="s">
        <v>171</v>
      </c>
      <c r="F74" s="94">
        <v>0</v>
      </c>
      <c r="G74" s="37">
        <v>8</v>
      </c>
      <c r="H74" s="37">
        <v>8</v>
      </c>
      <c r="I74" s="37">
        <f>H74/G74*100</f>
        <v>100</v>
      </c>
      <c r="J74" s="8"/>
    </row>
    <row r="75" spans="1:10" s="2" customFormat="1" ht="40.5" customHeight="1">
      <c r="A75" s="29">
        <v>67</v>
      </c>
      <c r="B75" s="30">
        <v>113</v>
      </c>
      <c r="C75" s="31" t="s">
        <v>115</v>
      </c>
      <c r="D75" s="31"/>
      <c r="E75" s="45" t="s">
        <v>424</v>
      </c>
      <c r="F75" s="93">
        <f>SUM(F76)</f>
        <v>404.5</v>
      </c>
      <c r="G75" s="110">
        <f>SUM(G76)</f>
        <v>475.59999999999997</v>
      </c>
      <c r="H75" s="110">
        <f>SUM(H76)</f>
        <v>425.5</v>
      </c>
      <c r="I75" s="33">
        <f t="shared" si="8"/>
        <v>89.465937762825902</v>
      </c>
      <c r="J75" s="10"/>
    </row>
    <row r="76" spans="1:10" s="2" customFormat="1" ht="54.75" customHeight="1">
      <c r="A76" s="29">
        <v>68</v>
      </c>
      <c r="B76" s="30">
        <v>113</v>
      </c>
      <c r="C76" s="31" t="s">
        <v>116</v>
      </c>
      <c r="D76" s="31"/>
      <c r="E76" s="45" t="s">
        <v>269</v>
      </c>
      <c r="F76" s="93">
        <f>SUM(F77:F78)</f>
        <v>404.5</v>
      </c>
      <c r="G76" s="33">
        <f>SUM(G77:G78)</f>
        <v>475.59999999999997</v>
      </c>
      <c r="H76" s="33">
        <f>SUM(H77:H78)</f>
        <v>425.5</v>
      </c>
      <c r="I76" s="33">
        <f t="shared" si="8"/>
        <v>89.465937762825902</v>
      </c>
      <c r="J76" s="10"/>
    </row>
    <row r="77" spans="1:10" s="2" customFormat="1" ht="24.75" customHeight="1">
      <c r="A77" s="29">
        <v>69</v>
      </c>
      <c r="B77" s="34">
        <v>113</v>
      </c>
      <c r="C77" s="35" t="s">
        <v>116</v>
      </c>
      <c r="D77" s="35" t="s">
        <v>44</v>
      </c>
      <c r="E77" s="36" t="s">
        <v>172</v>
      </c>
      <c r="F77" s="92">
        <v>111.7</v>
      </c>
      <c r="G77" s="37">
        <v>49.4</v>
      </c>
      <c r="H77" s="37">
        <v>49.4</v>
      </c>
      <c r="I77" s="37">
        <f t="shared" si="8"/>
        <v>100</v>
      </c>
      <c r="J77" s="10"/>
    </row>
    <row r="78" spans="1:10" s="2" customFormat="1" ht="29.25" customHeight="1">
      <c r="A78" s="29">
        <v>70</v>
      </c>
      <c r="B78" s="34">
        <v>113</v>
      </c>
      <c r="C78" s="35" t="s">
        <v>116</v>
      </c>
      <c r="D78" s="35" t="s">
        <v>55</v>
      </c>
      <c r="E78" s="36" t="s">
        <v>171</v>
      </c>
      <c r="F78" s="92">
        <v>292.8</v>
      </c>
      <c r="G78" s="37">
        <v>426.2</v>
      </c>
      <c r="H78" s="37">
        <v>376.1</v>
      </c>
      <c r="I78" s="37">
        <f t="shared" si="8"/>
        <v>88.244955419990617</v>
      </c>
      <c r="J78" s="10"/>
    </row>
    <row r="79" spans="1:10" s="2" customFormat="1" ht="18.75" customHeight="1">
      <c r="A79" s="29">
        <v>71</v>
      </c>
      <c r="B79" s="30">
        <v>113</v>
      </c>
      <c r="C79" s="31" t="s">
        <v>101</v>
      </c>
      <c r="D79" s="35"/>
      <c r="E79" s="28" t="s">
        <v>52</v>
      </c>
      <c r="F79" s="91">
        <f>SUM(F80+F84+F86)</f>
        <v>99.1</v>
      </c>
      <c r="G79" s="33">
        <f>SUM(G80+G82+G84+G86+G88)</f>
        <v>325.7</v>
      </c>
      <c r="H79" s="110">
        <f>SUM(H80+H82+H84+H86+H88)</f>
        <v>325.60000000000002</v>
      </c>
      <c r="I79" s="33">
        <f t="shared" si="8"/>
        <v>99.969296898986798</v>
      </c>
      <c r="J79" s="10"/>
    </row>
    <row r="80" spans="1:10" s="2" customFormat="1" ht="30" customHeight="1">
      <c r="A80" s="29">
        <v>72</v>
      </c>
      <c r="B80" s="30">
        <v>113</v>
      </c>
      <c r="C80" s="31" t="s">
        <v>100</v>
      </c>
      <c r="D80" s="31"/>
      <c r="E80" s="28" t="s">
        <v>53</v>
      </c>
      <c r="F80" s="91">
        <f>SUM(F81)</f>
        <v>12</v>
      </c>
      <c r="G80" s="33">
        <f>SUM(G81)</f>
        <v>6</v>
      </c>
      <c r="H80" s="110">
        <f>SUM(H81)</f>
        <v>5.9</v>
      </c>
      <c r="I80" s="33">
        <f>SUM(I81)</f>
        <v>98.333333333333343</v>
      </c>
      <c r="J80" s="10"/>
    </row>
    <row r="81" spans="1:12" s="2" customFormat="1" ht="28.5" customHeight="1">
      <c r="A81" s="29">
        <v>73</v>
      </c>
      <c r="B81" s="34">
        <v>113</v>
      </c>
      <c r="C81" s="35" t="s">
        <v>100</v>
      </c>
      <c r="D81" s="35" t="s">
        <v>44</v>
      </c>
      <c r="E81" s="36" t="s">
        <v>172</v>
      </c>
      <c r="F81" s="92">
        <v>12</v>
      </c>
      <c r="G81" s="37">
        <v>6</v>
      </c>
      <c r="H81" s="37">
        <v>5.9</v>
      </c>
      <c r="I81" s="37">
        <f>H81/G81*100</f>
        <v>98.333333333333343</v>
      </c>
      <c r="J81" s="10"/>
      <c r="K81" s="74" t="s">
        <v>339</v>
      </c>
    </row>
    <row r="82" spans="1:12" s="2" customFormat="1" ht="28.5" customHeight="1">
      <c r="A82" s="29">
        <v>74</v>
      </c>
      <c r="B82" s="30">
        <v>113</v>
      </c>
      <c r="C82" s="31" t="s">
        <v>102</v>
      </c>
      <c r="D82" s="31"/>
      <c r="E82" s="28" t="s">
        <v>56</v>
      </c>
      <c r="F82" s="91">
        <v>0</v>
      </c>
      <c r="G82" s="110">
        <f>SUM(G83)</f>
        <v>2.1</v>
      </c>
      <c r="H82" s="110">
        <f>SUM(H83)</f>
        <v>2.1</v>
      </c>
      <c r="I82" s="33">
        <f>H82/G82*100</f>
        <v>100</v>
      </c>
      <c r="J82" s="10"/>
      <c r="K82" s="74"/>
    </row>
    <row r="83" spans="1:12" s="2" customFormat="1" ht="28.5" customHeight="1">
      <c r="A83" s="29">
        <v>75</v>
      </c>
      <c r="B83" s="34">
        <v>113</v>
      </c>
      <c r="C83" s="35" t="s">
        <v>102</v>
      </c>
      <c r="D83" s="35" t="s">
        <v>55</v>
      </c>
      <c r="E83" s="36" t="s">
        <v>171</v>
      </c>
      <c r="F83" s="92">
        <v>0</v>
      </c>
      <c r="G83" s="37">
        <v>2.1</v>
      </c>
      <c r="H83" s="37">
        <v>2.1</v>
      </c>
      <c r="I83" s="37">
        <f>H83/G83*100</f>
        <v>100</v>
      </c>
      <c r="J83" s="10"/>
      <c r="K83" s="74"/>
    </row>
    <row r="84" spans="1:12" s="2" customFormat="1" ht="28.5" customHeight="1">
      <c r="A84" s="29">
        <v>76</v>
      </c>
      <c r="B84" s="30">
        <v>113</v>
      </c>
      <c r="C84" s="31" t="s">
        <v>384</v>
      </c>
      <c r="D84" s="31"/>
      <c r="E84" s="28" t="s">
        <v>382</v>
      </c>
      <c r="F84" s="91">
        <f>SUM(F85)</f>
        <v>0</v>
      </c>
      <c r="G84" s="33">
        <f>SUM(G85)</f>
        <v>130.5</v>
      </c>
      <c r="H84" s="33">
        <f>SUM(H85)</f>
        <v>130.5</v>
      </c>
      <c r="I84" s="33">
        <f>SUM(I85)</f>
        <v>100</v>
      </c>
      <c r="J84" s="10"/>
      <c r="K84" s="74"/>
    </row>
    <row r="85" spans="1:12" s="2" customFormat="1" ht="21" customHeight="1">
      <c r="A85" s="29">
        <v>77</v>
      </c>
      <c r="B85" s="34">
        <v>113</v>
      </c>
      <c r="C85" s="35" t="s">
        <v>384</v>
      </c>
      <c r="D85" s="35" t="s">
        <v>385</v>
      </c>
      <c r="E85" s="36" t="s">
        <v>383</v>
      </c>
      <c r="F85" s="92">
        <v>0</v>
      </c>
      <c r="G85" s="111">
        <v>130.5</v>
      </c>
      <c r="H85" s="111">
        <v>130.5</v>
      </c>
      <c r="I85" s="37">
        <f>H85/G85*100</f>
        <v>100</v>
      </c>
      <c r="J85" s="10"/>
      <c r="K85" s="74"/>
    </row>
    <row r="86" spans="1:12" s="2" customFormat="1" ht="44.25" customHeight="1">
      <c r="A86" s="29">
        <v>78</v>
      </c>
      <c r="B86" s="30">
        <v>113</v>
      </c>
      <c r="C86" s="31" t="s">
        <v>322</v>
      </c>
      <c r="D86" s="31"/>
      <c r="E86" s="28" t="s">
        <v>321</v>
      </c>
      <c r="F86" s="91">
        <f>SUM(F87)</f>
        <v>87.1</v>
      </c>
      <c r="G86" s="73">
        <f>SUM(G87)</f>
        <v>87.1</v>
      </c>
      <c r="H86" s="33">
        <f>SUM(H87)</f>
        <v>87.1</v>
      </c>
      <c r="I86" s="73">
        <f>SUM(I87)</f>
        <v>100</v>
      </c>
      <c r="J86" s="19"/>
      <c r="K86" s="20"/>
      <c r="L86" s="20"/>
    </row>
    <row r="87" spans="1:12" s="2" customFormat="1" ht="29.25" customHeight="1">
      <c r="A87" s="29">
        <v>79</v>
      </c>
      <c r="B87" s="34">
        <v>113</v>
      </c>
      <c r="C87" s="35" t="s">
        <v>322</v>
      </c>
      <c r="D87" s="35" t="s">
        <v>55</v>
      </c>
      <c r="E87" s="36" t="s">
        <v>171</v>
      </c>
      <c r="F87" s="92">
        <v>87.1</v>
      </c>
      <c r="G87" s="112">
        <v>87.1</v>
      </c>
      <c r="H87" s="112">
        <v>87.1</v>
      </c>
      <c r="I87" s="48">
        <f>H87/G87*100</f>
        <v>100</v>
      </c>
      <c r="J87" s="19"/>
      <c r="K87" s="20"/>
      <c r="L87" s="20"/>
    </row>
    <row r="88" spans="1:12" s="2" customFormat="1" ht="41.25" customHeight="1">
      <c r="A88" s="29">
        <v>80</v>
      </c>
      <c r="B88" s="30">
        <v>113</v>
      </c>
      <c r="C88" s="31" t="s">
        <v>405</v>
      </c>
      <c r="D88" s="31"/>
      <c r="E88" s="28" t="s">
        <v>406</v>
      </c>
      <c r="F88" s="91">
        <v>0</v>
      </c>
      <c r="G88" s="33">
        <f>SUM(G89)</f>
        <v>100</v>
      </c>
      <c r="H88" s="33">
        <f>SUM(H89)</f>
        <v>100</v>
      </c>
      <c r="I88" s="33">
        <f>SUM(I89)</f>
        <v>100</v>
      </c>
      <c r="J88" s="19"/>
      <c r="K88" s="20"/>
      <c r="L88" s="20"/>
    </row>
    <row r="89" spans="1:12" s="2" customFormat="1" ht="29.25" customHeight="1">
      <c r="A89" s="29">
        <v>81</v>
      </c>
      <c r="B89" s="34">
        <v>113</v>
      </c>
      <c r="C89" s="35" t="s">
        <v>405</v>
      </c>
      <c r="D89" s="35" t="s">
        <v>168</v>
      </c>
      <c r="E89" s="36" t="s">
        <v>169</v>
      </c>
      <c r="F89" s="92">
        <v>0</v>
      </c>
      <c r="G89" s="112">
        <v>100</v>
      </c>
      <c r="H89" s="112">
        <v>100</v>
      </c>
      <c r="I89" s="37">
        <f>H89/G89*100</f>
        <v>100</v>
      </c>
      <c r="J89" s="19"/>
      <c r="K89" s="20"/>
      <c r="L89" s="20"/>
    </row>
    <row r="90" spans="1:12" ht="15.75" customHeight="1">
      <c r="A90" s="29">
        <v>82</v>
      </c>
      <c r="B90" s="30">
        <v>200</v>
      </c>
      <c r="C90" s="31"/>
      <c r="D90" s="31"/>
      <c r="E90" s="32" t="s">
        <v>8</v>
      </c>
      <c r="F90" s="103">
        <f>SUM(F91)</f>
        <v>305.60000000000002</v>
      </c>
      <c r="G90" s="110">
        <f t="shared" ref="G90:J92" si="10">G91</f>
        <v>305.60000000000002</v>
      </c>
      <c r="H90" s="110">
        <f>SUM(H91)</f>
        <v>267.8</v>
      </c>
      <c r="I90" s="33">
        <f t="shared" si="10"/>
        <v>87.630890052356008</v>
      </c>
      <c r="J90" s="8">
        <f t="shared" si="10"/>
        <v>1189</v>
      </c>
    </row>
    <row r="91" spans="1:12" ht="12.75" customHeight="1">
      <c r="A91" s="29">
        <v>83</v>
      </c>
      <c r="B91" s="30">
        <v>203</v>
      </c>
      <c r="C91" s="31"/>
      <c r="D91" s="31"/>
      <c r="E91" s="28" t="s">
        <v>9</v>
      </c>
      <c r="F91" s="91">
        <f>SUM(F92)</f>
        <v>305.60000000000002</v>
      </c>
      <c r="G91" s="33">
        <f t="shared" si="10"/>
        <v>305.60000000000002</v>
      </c>
      <c r="H91" s="33">
        <f>SUM(H92)</f>
        <v>267.8</v>
      </c>
      <c r="I91" s="33">
        <f t="shared" si="10"/>
        <v>87.630890052356008</v>
      </c>
      <c r="J91" s="8">
        <f t="shared" si="10"/>
        <v>1189</v>
      </c>
    </row>
    <row r="92" spans="1:12" ht="12.75" customHeight="1">
      <c r="A92" s="29">
        <v>84</v>
      </c>
      <c r="B92" s="30">
        <v>203</v>
      </c>
      <c r="C92" s="31" t="s">
        <v>101</v>
      </c>
      <c r="D92" s="31"/>
      <c r="E92" s="28" t="s">
        <v>52</v>
      </c>
      <c r="F92" s="91">
        <f>SUM(F93)</f>
        <v>305.60000000000002</v>
      </c>
      <c r="G92" s="33">
        <f t="shared" si="10"/>
        <v>305.60000000000002</v>
      </c>
      <c r="H92" s="33">
        <f>SUM(H93)</f>
        <v>267.8</v>
      </c>
      <c r="I92" s="33">
        <f t="shared" si="10"/>
        <v>87.630890052356008</v>
      </c>
      <c r="J92" s="8">
        <f t="shared" si="10"/>
        <v>1189</v>
      </c>
    </row>
    <row r="93" spans="1:12" ht="25.5" customHeight="1">
      <c r="A93" s="29">
        <v>85</v>
      </c>
      <c r="B93" s="30">
        <v>203</v>
      </c>
      <c r="C93" s="31" t="s">
        <v>156</v>
      </c>
      <c r="D93" s="31"/>
      <c r="E93" s="28" t="s">
        <v>37</v>
      </c>
      <c r="F93" s="91">
        <f>SUM(F94:F95)</f>
        <v>305.60000000000002</v>
      </c>
      <c r="G93" s="33">
        <f>G94+G95</f>
        <v>305.60000000000002</v>
      </c>
      <c r="H93" s="33">
        <f>SUM(H94:H95)</f>
        <v>267.8</v>
      </c>
      <c r="I93" s="33">
        <f t="shared" ref="I93:I98" si="11">H93/G93*100</f>
        <v>87.630890052356008</v>
      </c>
      <c r="J93" s="11">
        <f>J94</f>
        <v>1189</v>
      </c>
    </row>
    <row r="94" spans="1:12" ht="30.75" customHeight="1">
      <c r="A94" s="29">
        <v>86</v>
      </c>
      <c r="B94" s="34">
        <v>203</v>
      </c>
      <c r="C94" s="35" t="s">
        <v>156</v>
      </c>
      <c r="D94" s="35" t="s">
        <v>44</v>
      </c>
      <c r="E94" s="36" t="s">
        <v>172</v>
      </c>
      <c r="F94" s="92">
        <v>245.5</v>
      </c>
      <c r="G94" s="37">
        <v>245.6</v>
      </c>
      <c r="H94" s="37">
        <v>236.8</v>
      </c>
      <c r="I94" s="37">
        <f t="shared" si="11"/>
        <v>96.4169381107492</v>
      </c>
      <c r="J94" s="9">
        <v>1189</v>
      </c>
    </row>
    <row r="95" spans="1:12" ht="29.25" customHeight="1">
      <c r="A95" s="29">
        <v>87</v>
      </c>
      <c r="B95" s="34">
        <v>203</v>
      </c>
      <c r="C95" s="35" t="s">
        <v>156</v>
      </c>
      <c r="D95" s="35" t="s">
        <v>55</v>
      </c>
      <c r="E95" s="36" t="s">
        <v>171</v>
      </c>
      <c r="F95" s="92">
        <v>60.1</v>
      </c>
      <c r="G95" s="37">
        <v>60</v>
      </c>
      <c r="H95" s="37">
        <v>31</v>
      </c>
      <c r="I95" s="37">
        <f t="shared" si="11"/>
        <v>51.666666666666671</v>
      </c>
      <c r="J95" s="9"/>
    </row>
    <row r="96" spans="1:12" ht="31.5" customHeight="1">
      <c r="A96" s="29">
        <v>88</v>
      </c>
      <c r="B96" s="30">
        <v>300</v>
      </c>
      <c r="C96" s="31"/>
      <c r="D96" s="31"/>
      <c r="E96" s="32" t="s">
        <v>10</v>
      </c>
      <c r="F96" s="91">
        <f>SUM(F97+F107)</f>
        <v>9791.6</v>
      </c>
      <c r="G96" s="110">
        <f>SUM(G97+G107)</f>
        <v>11526.900000000001</v>
      </c>
      <c r="H96" s="110">
        <f>SUM(H97+H107)</f>
        <v>11107.499999999998</v>
      </c>
      <c r="I96" s="33">
        <f t="shared" si="11"/>
        <v>96.361554277385906</v>
      </c>
      <c r="J96" s="8" t="e">
        <f>J97+#REF!+#REF!</f>
        <v>#REF!</v>
      </c>
    </row>
    <row r="97" spans="1:10" ht="22.5" customHeight="1">
      <c r="A97" s="29">
        <v>89</v>
      </c>
      <c r="B97" s="30">
        <v>309</v>
      </c>
      <c r="C97" s="31"/>
      <c r="D97" s="31"/>
      <c r="E97" s="28" t="s">
        <v>340</v>
      </c>
      <c r="F97" s="91">
        <f>SUM(F98+F103)</f>
        <v>4566.8999999999996</v>
      </c>
      <c r="G97" s="33">
        <f>SUM(G98+G103)</f>
        <v>261</v>
      </c>
      <c r="H97" s="110">
        <f>SUM(H98+H103)</f>
        <v>260.89999999999998</v>
      </c>
      <c r="I97" s="33">
        <f t="shared" si="11"/>
        <v>99.961685823754777</v>
      </c>
      <c r="J97" s="8" t="e">
        <f>J98+#REF!</f>
        <v>#REF!</v>
      </c>
    </row>
    <row r="98" spans="1:10" ht="40.5" customHeight="1">
      <c r="A98" s="29">
        <v>90</v>
      </c>
      <c r="B98" s="30">
        <v>309</v>
      </c>
      <c r="C98" s="31" t="s">
        <v>118</v>
      </c>
      <c r="D98" s="31"/>
      <c r="E98" s="28" t="s">
        <v>288</v>
      </c>
      <c r="F98" s="91">
        <f>SUM(F99+F101)</f>
        <v>264.89999999999998</v>
      </c>
      <c r="G98" s="33">
        <f>SUM(G99+G101)</f>
        <v>261</v>
      </c>
      <c r="H98" s="33">
        <f>SUM(H99+H101)</f>
        <v>260.89999999999998</v>
      </c>
      <c r="I98" s="33">
        <f t="shared" si="11"/>
        <v>99.961685823754777</v>
      </c>
      <c r="J98" s="8">
        <f>J99</f>
        <v>477.6</v>
      </c>
    </row>
    <row r="99" spans="1:10" ht="27" customHeight="1">
      <c r="A99" s="29">
        <v>91</v>
      </c>
      <c r="B99" s="30">
        <v>309</v>
      </c>
      <c r="C99" s="31" t="s">
        <v>119</v>
      </c>
      <c r="D99" s="31"/>
      <c r="E99" s="28" t="s">
        <v>93</v>
      </c>
      <c r="F99" s="91">
        <f>SUM(F100)</f>
        <v>261</v>
      </c>
      <c r="G99" s="33">
        <f>G100</f>
        <v>261</v>
      </c>
      <c r="H99" s="33">
        <f>SUM(H100)</f>
        <v>260.89999999999998</v>
      </c>
      <c r="I99" s="33">
        <f>I100</f>
        <v>99.961685823754777</v>
      </c>
      <c r="J99" s="8">
        <f>J100</f>
        <v>477.6</v>
      </c>
    </row>
    <row r="100" spans="1:10" ht="27" customHeight="1">
      <c r="A100" s="29">
        <v>92</v>
      </c>
      <c r="B100" s="34">
        <v>309</v>
      </c>
      <c r="C100" s="35" t="s">
        <v>119</v>
      </c>
      <c r="D100" s="35" t="s">
        <v>55</v>
      </c>
      <c r="E100" s="36" t="s">
        <v>171</v>
      </c>
      <c r="F100" s="92">
        <v>261</v>
      </c>
      <c r="G100" s="37">
        <v>261</v>
      </c>
      <c r="H100" s="37">
        <v>260.89999999999998</v>
      </c>
      <c r="I100" s="37">
        <f>H100/G100*100</f>
        <v>99.961685823754777</v>
      </c>
      <c r="J100" s="9">
        <v>477.6</v>
      </c>
    </row>
    <row r="101" spans="1:10" ht="31.5" customHeight="1">
      <c r="A101" s="29">
        <v>93</v>
      </c>
      <c r="B101" s="30">
        <v>309</v>
      </c>
      <c r="C101" s="31" t="s">
        <v>341</v>
      </c>
      <c r="D101" s="31"/>
      <c r="E101" s="28" t="s">
        <v>342</v>
      </c>
      <c r="F101" s="91">
        <f>SUM(F102)</f>
        <v>3.9</v>
      </c>
      <c r="G101" s="33">
        <f>SUM(G102)</f>
        <v>0</v>
      </c>
      <c r="H101" s="33">
        <f>SUM(H102)</f>
        <v>0</v>
      </c>
      <c r="I101" s="33">
        <v>0</v>
      </c>
      <c r="J101" s="9"/>
    </row>
    <row r="102" spans="1:10" ht="27" customHeight="1">
      <c r="A102" s="29">
        <v>94</v>
      </c>
      <c r="B102" s="34">
        <v>309</v>
      </c>
      <c r="C102" s="35" t="s">
        <v>341</v>
      </c>
      <c r="D102" s="35" t="s">
        <v>55</v>
      </c>
      <c r="E102" s="36" t="s">
        <v>171</v>
      </c>
      <c r="F102" s="92">
        <v>3.9</v>
      </c>
      <c r="G102" s="37">
        <v>0</v>
      </c>
      <c r="H102" s="37">
        <v>0</v>
      </c>
      <c r="I102" s="37">
        <v>0</v>
      </c>
      <c r="J102" s="9"/>
    </row>
    <row r="103" spans="1:10" ht="38.25" customHeight="1">
      <c r="A103" s="29">
        <v>95</v>
      </c>
      <c r="B103" s="30">
        <v>309</v>
      </c>
      <c r="C103" s="31" t="s">
        <v>106</v>
      </c>
      <c r="D103" s="35"/>
      <c r="E103" s="28" t="s">
        <v>318</v>
      </c>
      <c r="F103" s="91">
        <f>SUM(F104)</f>
        <v>4302</v>
      </c>
      <c r="G103" s="33">
        <f>SUM(G104)</f>
        <v>0</v>
      </c>
      <c r="H103" s="110">
        <f>SUM(H104)</f>
        <v>0</v>
      </c>
      <c r="I103" s="33">
        <v>0</v>
      </c>
      <c r="J103" s="9"/>
    </row>
    <row r="104" spans="1:10" ht="39" customHeight="1">
      <c r="A104" s="29">
        <v>96</v>
      </c>
      <c r="B104" s="30">
        <v>309</v>
      </c>
      <c r="C104" s="31" t="s">
        <v>120</v>
      </c>
      <c r="D104" s="35"/>
      <c r="E104" s="28" t="s">
        <v>65</v>
      </c>
      <c r="F104" s="91">
        <f>SUM(F105:F106)</f>
        <v>4302</v>
      </c>
      <c r="G104" s="33">
        <f>SUM(G105:G106)</f>
        <v>0</v>
      </c>
      <c r="H104" s="33">
        <f>SUM(H105:H106)</f>
        <v>0</v>
      </c>
      <c r="I104" s="33">
        <v>0</v>
      </c>
      <c r="J104" s="9"/>
    </row>
    <row r="105" spans="1:10" ht="25.5" customHeight="1">
      <c r="A105" s="29">
        <v>97</v>
      </c>
      <c r="B105" s="34">
        <v>309</v>
      </c>
      <c r="C105" s="35" t="s">
        <v>120</v>
      </c>
      <c r="D105" s="35" t="s">
        <v>38</v>
      </c>
      <c r="E105" s="36" t="s">
        <v>39</v>
      </c>
      <c r="F105" s="92">
        <v>3452</v>
      </c>
      <c r="G105" s="37">
        <v>0</v>
      </c>
      <c r="H105" s="37">
        <v>0</v>
      </c>
      <c r="I105" s="37">
        <v>0</v>
      </c>
      <c r="J105" s="9"/>
    </row>
    <row r="106" spans="1:10" ht="30" customHeight="1">
      <c r="A106" s="29">
        <v>98</v>
      </c>
      <c r="B106" s="34">
        <v>309</v>
      </c>
      <c r="C106" s="35" t="s">
        <v>120</v>
      </c>
      <c r="D106" s="35" t="s">
        <v>55</v>
      </c>
      <c r="E106" s="36" t="s">
        <v>171</v>
      </c>
      <c r="F106" s="92">
        <v>850</v>
      </c>
      <c r="G106" s="37">
        <v>0</v>
      </c>
      <c r="H106" s="37">
        <v>0</v>
      </c>
      <c r="I106" s="37">
        <v>0</v>
      </c>
      <c r="J106" s="9"/>
    </row>
    <row r="107" spans="1:10" ht="38.25" customHeight="1">
      <c r="A107" s="29">
        <v>99</v>
      </c>
      <c r="B107" s="30">
        <v>310</v>
      </c>
      <c r="C107" s="31"/>
      <c r="D107" s="31"/>
      <c r="E107" s="28" t="s">
        <v>343</v>
      </c>
      <c r="F107" s="91">
        <f>SUM(F113)</f>
        <v>5224.7000000000007</v>
      </c>
      <c r="G107" s="33">
        <f>SUM(G108+G113)</f>
        <v>11265.900000000001</v>
      </c>
      <c r="H107" s="110">
        <f>SUM(H108+H113)</f>
        <v>10846.599999999999</v>
      </c>
      <c r="I107" s="33">
        <f t="shared" ref="I107:I114" si="12">H107/G107*100</f>
        <v>96.278149104820727</v>
      </c>
      <c r="J107" s="9"/>
    </row>
    <row r="108" spans="1:10" ht="38.25" customHeight="1">
      <c r="A108" s="29">
        <v>100</v>
      </c>
      <c r="B108" s="30">
        <v>310</v>
      </c>
      <c r="C108" s="31" t="s">
        <v>106</v>
      </c>
      <c r="D108" s="35"/>
      <c r="E108" s="28" t="s">
        <v>318</v>
      </c>
      <c r="F108" s="91">
        <v>0</v>
      </c>
      <c r="G108" s="33">
        <f>SUM(G109)</f>
        <v>5254.3</v>
      </c>
      <c r="H108" s="33">
        <f>SUM(H109)</f>
        <v>4947.3999999999996</v>
      </c>
      <c r="I108" s="33">
        <f>H108/G108*100</f>
        <v>94.159069714329206</v>
      </c>
      <c r="J108" s="9"/>
    </row>
    <row r="109" spans="1:10" ht="38.25" customHeight="1">
      <c r="A109" s="29">
        <v>101</v>
      </c>
      <c r="B109" s="30">
        <v>310</v>
      </c>
      <c r="C109" s="31" t="s">
        <v>120</v>
      </c>
      <c r="D109" s="35"/>
      <c r="E109" s="28" t="s">
        <v>65</v>
      </c>
      <c r="F109" s="91">
        <v>0</v>
      </c>
      <c r="G109" s="33">
        <f>SUM(G110:G112)</f>
        <v>5254.3</v>
      </c>
      <c r="H109" s="33">
        <v>4947.3999999999996</v>
      </c>
      <c r="I109" s="33">
        <f>H109/G109*100</f>
        <v>94.159069714329206</v>
      </c>
      <c r="J109" s="9"/>
    </row>
    <row r="110" spans="1:10" ht="28.5" customHeight="1">
      <c r="A110" s="29">
        <v>102</v>
      </c>
      <c r="B110" s="34">
        <v>310</v>
      </c>
      <c r="C110" s="35" t="s">
        <v>120</v>
      </c>
      <c r="D110" s="35" t="s">
        <v>38</v>
      </c>
      <c r="E110" s="36" t="s">
        <v>39</v>
      </c>
      <c r="F110" s="92">
        <v>0</v>
      </c>
      <c r="G110" s="37">
        <v>4406.1000000000004</v>
      </c>
      <c r="H110" s="37">
        <v>4233.5</v>
      </c>
      <c r="I110" s="37">
        <f>H110/G110*100</f>
        <v>96.082703524658982</v>
      </c>
      <c r="J110" s="9"/>
    </row>
    <row r="111" spans="1:10" ht="30" customHeight="1">
      <c r="A111" s="29">
        <v>103</v>
      </c>
      <c r="B111" s="34">
        <v>310</v>
      </c>
      <c r="C111" s="35" t="s">
        <v>120</v>
      </c>
      <c r="D111" s="35" t="s">
        <v>55</v>
      </c>
      <c r="E111" s="36" t="s">
        <v>171</v>
      </c>
      <c r="F111" s="92">
        <v>0</v>
      </c>
      <c r="G111" s="37">
        <v>848.2</v>
      </c>
      <c r="H111" s="37">
        <v>713.9</v>
      </c>
      <c r="I111" s="37">
        <f>H111/G111*100</f>
        <v>84.166470172129209</v>
      </c>
      <c r="J111" s="9"/>
    </row>
    <row r="112" spans="1:10" ht="26.25" customHeight="1">
      <c r="A112" s="29">
        <v>104</v>
      </c>
      <c r="B112" s="34">
        <v>310</v>
      </c>
      <c r="C112" s="35" t="s">
        <v>120</v>
      </c>
      <c r="D112" s="35" t="s">
        <v>168</v>
      </c>
      <c r="E112" s="36" t="s">
        <v>169</v>
      </c>
      <c r="F112" s="92">
        <v>0</v>
      </c>
      <c r="G112" s="37">
        <v>0</v>
      </c>
      <c r="H112" s="37">
        <v>0</v>
      </c>
      <c r="I112" s="37">
        <v>0</v>
      </c>
      <c r="J112" s="9"/>
    </row>
    <row r="113" spans="1:11" ht="42.75" customHeight="1">
      <c r="A113" s="29">
        <v>105</v>
      </c>
      <c r="B113" s="30">
        <v>310</v>
      </c>
      <c r="C113" s="31" t="s">
        <v>121</v>
      </c>
      <c r="D113" s="31"/>
      <c r="E113" s="28" t="s">
        <v>389</v>
      </c>
      <c r="F113" s="91">
        <f t="shared" ref="F113:H113" si="13">SUM(F114)</f>
        <v>5224.7000000000007</v>
      </c>
      <c r="G113" s="33">
        <f t="shared" si="13"/>
        <v>6011.6</v>
      </c>
      <c r="H113" s="33">
        <f t="shared" si="13"/>
        <v>5899.2</v>
      </c>
      <c r="I113" s="33">
        <f t="shared" si="12"/>
        <v>98.130281455852014</v>
      </c>
      <c r="J113" s="9"/>
    </row>
    <row r="114" spans="1:11" ht="33.75" customHeight="1">
      <c r="A114" s="29">
        <v>106</v>
      </c>
      <c r="B114" s="30">
        <v>310</v>
      </c>
      <c r="C114" s="31" t="s">
        <v>289</v>
      </c>
      <c r="D114" s="31"/>
      <c r="E114" s="51" t="s">
        <v>344</v>
      </c>
      <c r="F114" s="73">
        <f>SUM(F115+F117+F119+F121+F123)</f>
        <v>5224.7000000000007</v>
      </c>
      <c r="G114" s="33">
        <f>SUM(G115+G117+G119+G121+G123)</f>
        <v>6011.6</v>
      </c>
      <c r="H114" s="33">
        <f>SUM(H115+H117+H119+H121+H123)</f>
        <v>5899.2</v>
      </c>
      <c r="I114" s="33">
        <f t="shared" si="12"/>
        <v>98.130281455852014</v>
      </c>
      <c r="J114" s="9"/>
    </row>
    <row r="115" spans="1:11" ht="48" customHeight="1">
      <c r="A115" s="29">
        <v>107</v>
      </c>
      <c r="B115" s="30">
        <v>310</v>
      </c>
      <c r="C115" s="31" t="s">
        <v>122</v>
      </c>
      <c r="D115" s="31"/>
      <c r="E115" s="28" t="s">
        <v>174</v>
      </c>
      <c r="F115" s="91">
        <f>SUM(F116)</f>
        <v>4370</v>
      </c>
      <c r="G115" s="33">
        <f>SUM(G116:G116)</f>
        <v>5190.2</v>
      </c>
      <c r="H115" s="33">
        <f>SUM(H116)</f>
        <v>5190.2</v>
      </c>
      <c r="I115" s="33">
        <f>SUM(I116:I116)</f>
        <v>100</v>
      </c>
      <c r="J115" s="9"/>
    </row>
    <row r="116" spans="1:11" ht="45" customHeight="1">
      <c r="A116" s="29">
        <v>108</v>
      </c>
      <c r="B116" s="34">
        <v>310</v>
      </c>
      <c r="C116" s="35" t="s">
        <v>122</v>
      </c>
      <c r="D116" s="35" t="s">
        <v>188</v>
      </c>
      <c r="E116" s="49" t="s">
        <v>290</v>
      </c>
      <c r="F116" s="48">
        <v>4370</v>
      </c>
      <c r="G116" s="37">
        <v>5190.2</v>
      </c>
      <c r="H116" s="37">
        <v>5190.2</v>
      </c>
      <c r="I116" s="37">
        <f>H116/G116*100</f>
        <v>100</v>
      </c>
      <c r="J116" s="9"/>
    </row>
    <row r="117" spans="1:11" ht="29.25" customHeight="1">
      <c r="A117" s="29">
        <v>109</v>
      </c>
      <c r="B117" s="30">
        <v>310</v>
      </c>
      <c r="C117" s="31" t="s">
        <v>270</v>
      </c>
      <c r="D117" s="35"/>
      <c r="E117" s="28" t="s">
        <v>66</v>
      </c>
      <c r="F117" s="91">
        <f>SUM(F118)</f>
        <v>31</v>
      </c>
      <c r="G117" s="33">
        <f>SUM(G118:G118)</f>
        <v>31</v>
      </c>
      <c r="H117" s="33">
        <f>SUM(H118)</f>
        <v>31</v>
      </c>
      <c r="I117" s="33">
        <f>SUM(I118:I118)</f>
        <v>100</v>
      </c>
      <c r="J117" s="9"/>
    </row>
    <row r="118" spans="1:11" ht="47.25" customHeight="1">
      <c r="A118" s="29">
        <v>110</v>
      </c>
      <c r="B118" s="34">
        <v>310</v>
      </c>
      <c r="C118" s="35" t="s">
        <v>270</v>
      </c>
      <c r="D118" s="35" t="s">
        <v>188</v>
      </c>
      <c r="E118" s="49" t="s">
        <v>290</v>
      </c>
      <c r="F118" s="48">
        <v>31</v>
      </c>
      <c r="G118" s="37">
        <v>31</v>
      </c>
      <c r="H118" s="37">
        <v>31</v>
      </c>
      <c r="I118" s="37">
        <f>H118/G118*100</f>
        <v>100</v>
      </c>
      <c r="J118" s="9"/>
    </row>
    <row r="119" spans="1:11" ht="36" customHeight="1">
      <c r="A119" s="29">
        <v>111</v>
      </c>
      <c r="B119" s="30">
        <v>310</v>
      </c>
      <c r="C119" s="31" t="s">
        <v>123</v>
      </c>
      <c r="D119" s="31"/>
      <c r="E119" s="50" t="s">
        <v>293</v>
      </c>
      <c r="F119" s="95">
        <f>SUM(F120)</f>
        <v>394.6</v>
      </c>
      <c r="G119" s="33">
        <f>SUM(G120)</f>
        <v>361.3</v>
      </c>
      <c r="H119" s="33">
        <f>SUM(H120)</f>
        <v>361.1</v>
      </c>
      <c r="I119" s="33">
        <f>SUM(I120)</f>
        <v>99.944644339883766</v>
      </c>
      <c r="J119" s="9"/>
    </row>
    <row r="120" spans="1:11" ht="29.25" customHeight="1">
      <c r="A120" s="29">
        <v>112</v>
      </c>
      <c r="B120" s="34">
        <v>310</v>
      </c>
      <c r="C120" s="35" t="s">
        <v>123</v>
      </c>
      <c r="D120" s="35" t="s">
        <v>55</v>
      </c>
      <c r="E120" s="36" t="s">
        <v>171</v>
      </c>
      <c r="F120" s="92">
        <v>394.6</v>
      </c>
      <c r="G120" s="37">
        <v>361.3</v>
      </c>
      <c r="H120" s="37">
        <v>361.1</v>
      </c>
      <c r="I120" s="37">
        <f>H120/G120*100</f>
        <v>99.944644339883766</v>
      </c>
      <c r="J120" s="9"/>
      <c r="K120" s="70"/>
    </row>
    <row r="121" spans="1:11" ht="40.5" customHeight="1">
      <c r="A121" s="29">
        <v>113</v>
      </c>
      <c r="B121" s="61">
        <v>310</v>
      </c>
      <c r="C121" s="62" t="s">
        <v>291</v>
      </c>
      <c r="D121" s="62"/>
      <c r="E121" s="63" t="s">
        <v>292</v>
      </c>
      <c r="F121" s="96">
        <f>SUM(F122)</f>
        <v>359.1</v>
      </c>
      <c r="G121" s="64">
        <f>SUM(G122)</f>
        <v>359.1</v>
      </c>
      <c r="H121" s="64">
        <f>SUM(H122)</f>
        <v>246.9</v>
      </c>
      <c r="I121" s="64">
        <f>SUM(I122)</f>
        <v>68.755221386800329</v>
      </c>
      <c r="J121" s="9"/>
      <c r="K121" s="60"/>
    </row>
    <row r="122" spans="1:11" ht="29.25" customHeight="1">
      <c r="A122" s="29">
        <v>114</v>
      </c>
      <c r="B122" s="65">
        <v>310</v>
      </c>
      <c r="C122" s="66" t="s">
        <v>291</v>
      </c>
      <c r="D122" s="66" t="s">
        <v>55</v>
      </c>
      <c r="E122" s="67" t="s">
        <v>171</v>
      </c>
      <c r="F122" s="97">
        <v>359.1</v>
      </c>
      <c r="G122" s="68">
        <v>359.1</v>
      </c>
      <c r="H122" s="68">
        <v>246.9</v>
      </c>
      <c r="I122" s="68">
        <f>H122/G122*100</f>
        <v>68.755221386800329</v>
      </c>
      <c r="J122" s="9"/>
      <c r="K122" s="60"/>
    </row>
    <row r="123" spans="1:11" ht="39.75" customHeight="1">
      <c r="A123" s="29">
        <v>115</v>
      </c>
      <c r="B123" s="30">
        <v>310</v>
      </c>
      <c r="C123" s="31" t="s">
        <v>294</v>
      </c>
      <c r="D123" s="31"/>
      <c r="E123" s="28" t="s">
        <v>352</v>
      </c>
      <c r="F123" s="91">
        <f>SUM(F124)</f>
        <v>70</v>
      </c>
      <c r="G123" s="33">
        <f>SUM(G124)</f>
        <v>70</v>
      </c>
      <c r="H123" s="33">
        <f>SUM(H124)</f>
        <v>70</v>
      </c>
      <c r="I123" s="33">
        <f>SUM(I124)</f>
        <v>100</v>
      </c>
      <c r="J123" s="9"/>
      <c r="K123" s="69"/>
    </row>
    <row r="124" spans="1:11" ht="29.25" customHeight="1">
      <c r="A124" s="29">
        <v>116</v>
      </c>
      <c r="B124" s="34">
        <v>310</v>
      </c>
      <c r="C124" s="35" t="s">
        <v>294</v>
      </c>
      <c r="D124" s="35" t="s">
        <v>55</v>
      </c>
      <c r="E124" s="36" t="s">
        <v>171</v>
      </c>
      <c r="F124" s="92">
        <v>70</v>
      </c>
      <c r="G124" s="37">
        <v>70</v>
      </c>
      <c r="H124" s="37">
        <v>70</v>
      </c>
      <c r="I124" s="37">
        <f>H124/G124*100</f>
        <v>100</v>
      </c>
      <c r="J124" s="9"/>
      <c r="K124" s="70"/>
    </row>
    <row r="125" spans="1:11" ht="21.75" customHeight="1">
      <c r="A125" s="29">
        <v>117</v>
      </c>
      <c r="B125" s="30">
        <v>400</v>
      </c>
      <c r="C125" s="31"/>
      <c r="D125" s="31"/>
      <c r="E125" s="32" t="s">
        <v>11</v>
      </c>
      <c r="F125" s="91">
        <f>SUM(F126+F137+F142+F146+F160+F166)</f>
        <v>33749.300000000003</v>
      </c>
      <c r="G125" s="110">
        <f>SUM(G126+G137+G142+G146+G160+G166)</f>
        <v>127270</v>
      </c>
      <c r="H125" s="110">
        <f>SUM(H126+H137+H142+H146+H160+H166)</f>
        <v>120025.29999999999</v>
      </c>
      <c r="I125" s="33">
        <f>H125/G125*100</f>
        <v>94.307613734580016</v>
      </c>
      <c r="J125" s="8"/>
    </row>
    <row r="126" spans="1:11" ht="21.75" customHeight="1">
      <c r="A126" s="29">
        <v>118</v>
      </c>
      <c r="B126" s="30">
        <v>405</v>
      </c>
      <c r="C126" s="31"/>
      <c r="D126" s="31"/>
      <c r="E126" s="28" t="s">
        <v>157</v>
      </c>
      <c r="F126" s="91">
        <f>SUM(F127+F132)</f>
        <v>153.69999999999999</v>
      </c>
      <c r="G126" s="33">
        <f>SUM(G127+G132)</f>
        <v>143.29999999999998</v>
      </c>
      <c r="H126" s="33">
        <f>SUM(H127+H132)</f>
        <v>136</v>
      </c>
      <c r="I126" s="33">
        <f>H126/G126*100</f>
        <v>94.905792044661567</v>
      </c>
      <c r="J126" s="8"/>
    </row>
    <row r="127" spans="1:11" ht="45" customHeight="1">
      <c r="A127" s="29">
        <v>119</v>
      </c>
      <c r="B127" s="30">
        <v>405</v>
      </c>
      <c r="C127" s="40" t="s">
        <v>131</v>
      </c>
      <c r="D127" s="40"/>
      <c r="E127" s="28" t="s">
        <v>301</v>
      </c>
      <c r="F127" s="91">
        <f>SUM(F128+F130)</f>
        <v>24</v>
      </c>
      <c r="G127" s="33">
        <f>SUM(G128+G130)</f>
        <v>8.5</v>
      </c>
      <c r="H127" s="33">
        <f>SUM(H128+H130)</f>
        <v>8.5</v>
      </c>
      <c r="I127" s="33">
        <f>H127/G127*100</f>
        <v>100</v>
      </c>
      <c r="J127" s="8"/>
    </row>
    <row r="128" spans="1:11" ht="32.25" customHeight="1">
      <c r="A128" s="29">
        <v>120</v>
      </c>
      <c r="B128" s="61">
        <v>405</v>
      </c>
      <c r="C128" s="77" t="s">
        <v>133</v>
      </c>
      <c r="D128" s="77"/>
      <c r="E128" s="75" t="s">
        <v>331</v>
      </c>
      <c r="F128" s="104">
        <f>SUM(F129)</f>
        <v>9</v>
      </c>
      <c r="G128" s="64">
        <f>SUM(G129)</f>
        <v>8.5</v>
      </c>
      <c r="H128" s="64">
        <f>SUM(H129)</f>
        <v>8.5</v>
      </c>
      <c r="I128" s="64">
        <f>SUM(I129)</f>
        <v>100</v>
      </c>
      <c r="J128" s="8"/>
    </row>
    <row r="129" spans="1:10" ht="33" customHeight="1">
      <c r="A129" s="29">
        <v>121</v>
      </c>
      <c r="B129" s="65">
        <v>405</v>
      </c>
      <c r="C129" s="78" t="s">
        <v>133</v>
      </c>
      <c r="D129" s="78" t="s">
        <v>55</v>
      </c>
      <c r="E129" s="67" t="s">
        <v>171</v>
      </c>
      <c r="F129" s="97">
        <v>9</v>
      </c>
      <c r="G129" s="68">
        <v>8.5</v>
      </c>
      <c r="H129" s="68">
        <v>8.5</v>
      </c>
      <c r="I129" s="68">
        <f>H129/G129*100</f>
        <v>100</v>
      </c>
      <c r="J129" s="8"/>
    </row>
    <row r="130" spans="1:10" ht="40.5" customHeight="1">
      <c r="A130" s="29">
        <v>122</v>
      </c>
      <c r="B130" s="61">
        <v>405</v>
      </c>
      <c r="C130" s="77" t="s">
        <v>134</v>
      </c>
      <c r="D130" s="78"/>
      <c r="E130" s="75" t="s">
        <v>364</v>
      </c>
      <c r="F130" s="104">
        <f>SUM(F131)</f>
        <v>15</v>
      </c>
      <c r="G130" s="64">
        <f>SUM(G131)</f>
        <v>0</v>
      </c>
      <c r="H130" s="64">
        <f>SUM(H131)</f>
        <v>0</v>
      </c>
      <c r="I130" s="64">
        <f>SUM(I131)</f>
        <v>0</v>
      </c>
      <c r="J130" s="8"/>
    </row>
    <row r="131" spans="1:10" ht="27.75" customHeight="1">
      <c r="A131" s="29">
        <v>123</v>
      </c>
      <c r="B131" s="65">
        <v>405</v>
      </c>
      <c r="C131" s="78" t="s">
        <v>134</v>
      </c>
      <c r="D131" s="78" t="s">
        <v>55</v>
      </c>
      <c r="E131" s="67" t="s">
        <v>171</v>
      </c>
      <c r="F131" s="97">
        <v>15</v>
      </c>
      <c r="G131" s="68">
        <f>15-15</f>
        <v>0</v>
      </c>
      <c r="H131" s="68">
        <v>0</v>
      </c>
      <c r="I131" s="68">
        <v>0</v>
      </c>
      <c r="J131" s="8"/>
    </row>
    <row r="132" spans="1:10" ht="45" customHeight="1">
      <c r="A132" s="29">
        <v>124</v>
      </c>
      <c r="B132" s="30">
        <v>405</v>
      </c>
      <c r="C132" s="31" t="s">
        <v>205</v>
      </c>
      <c r="D132" s="31"/>
      <c r="E132" s="28" t="s">
        <v>297</v>
      </c>
      <c r="F132" s="91">
        <f t="shared" ref="F132:H135" si="14">SUM(F133)</f>
        <v>129.69999999999999</v>
      </c>
      <c r="G132" s="33">
        <f>SUM(G133+G135)</f>
        <v>134.79999999999998</v>
      </c>
      <c r="H132" s="33">
        <f>SUM(H133+H135)</f>
        <v>127.5</v>
      </c>
      <c r="I132" s="33">
        <f>H132/G132*100</f>
        <v>94.584569732937695</v>
      </c>
      <c r="J132" s="8"/>
    </row>
    <row r="133" spans="1:10" ht="38.25" customHeight="1">
      <c r="A133" s="29">
        <v>125</v>
      </c>
      <c r="B133" s="30">
        <v>405</v>
      </c>
      <c r="C133" s="31" t="s">
        <v>158</v>
      </c>
      <c r="D133" s="31"/>
      <c r="E133" s="51" t="s">
        <v>204</v>
      </c>
      <c r="F133" s="73">
        <f t="shared" si="14"/>
        <v>129.69999999999999</v>
      </c>
      <c r="G133" s="33">
        <f t="shared" si="14"/>
        <v>129.69999999999999</v>
      </c>
      <c r="H133" s="33">
        <f t="shared" si="14"/>
        <v>122.4</v>
      </c>
      <c r="I133" s="33">
        <f>SUM(I134)</f>
        <v>94.371626831148816</v>
      </c>
      <c r="J133" s="8"/>
    </row>
    <row r="134" spans="1:10" ht="29.25" customHeight="1">
      <c r="A134" s="29">
        <v>126</v>
      </c>
      <c r="B134" s="34">
        <v>405</v>
      </c>
      <c r="C134" s="35" t="s">
        <v>158</v>
      </c>
      <c r="D134" s="35" t="s">
        <v>55</v>
      </c>
      <c r="E134" s="36" t="s">
        <v>171</v>
      </c>
      <c r="F134" s="92">
        <v>129.69999999999999</v>
      </c>
      <c r="G134" s="37">
        <v>129.69999999999999</v>
      </c>
      <c r="H134" s="37">
        <v>122.4</v>
      </c>
      <c r="I134" s="37">
        <f>H134/G134*100</f>
        <v>94.371626831148816</v>
      </c>
      <c r="J134" s="8"/>
    </row>
    <row r="135" spans="1:10" ht="41.25" customHeight="1">
      <c r="A135" s="29">
        <v>127</v>
      </c>
      <c r="B135" s="30">
        <v>405</v>
      </c>
      <c r="C135" s="31" t="s">
        <v>418</v>
      </c>
      <c r="D135" s="35"/>
      <c r="E135" s="63" t="s">
        <v>417</v>
      </c>
      <c r="F135" s="92">
        <v>0</v>
      </c>
      <c r="G135" s="73">
        <f t="shared" si="14"/>
        <v>5.0999999999999996</v>
      </c>
      <c r="H135" s="33">
        <f t="shared" si="14"/>
        <v>5.0999999999999996</v>
      </c>
      <c r="I135" s="33">
        <f>SUM(I136)</f>
        <v>100</v>
      </c>
      <c r="J135" s="8"/>
    </row>
    <row r="136" spans="1:10" ht="29.25" customHeight="1">
      <c r="A136" s="29">
        <v>128</v>
      </c>
      <c r="B136" s="34">
        <v>405</v>
      </c>
      <c r="C136" s="35" t="s">
        <v>418</v>
      </c>
      <c r="D136" s="35" t="s">
        <v>55</v>
      </c>
      <c r="E136" s="36" t="s">
        <v>171</v>
      </c>
      <c r="F136" s="92">
        <v>0</v>
      </c>
      <c r="G136" s="37">
        <v>5.0999999999999996</v>
      </c>
      <c r="H136" s="37">
        <v>5.0999999999999996</v>
      </c>
      <c r="I136" s="37">
        <f>H136/G136*100</f>
        <v>100</v>
      </c>
      <c r="J136" s="8"/>
    </row>
    <row r="137" spans="1:10" ht="21.75" customHeight="1">
      <c r="A137" s="29">
        <v>129</v>
      </c>
      <c r="B137" s="30">
        <v>406</v>
      </c>
      <c r="C137" s="31"/>
      <c r="D137" s="31"/>
      <c r="E137" s="17" t="s">
        <v>345</v>
      </c>
      <c r="F137" s="98">
        <f t="shared" ref="F137:H140" si="15">SUM(F138)</f>
        <v>194.5</v>
      </c>
      <c r="G137" s="33">
        <f t="shared" si="15"/>
        <v>194.5</v>
      </c>
      <c r="H137" s="33">
        <f t="shared" si="15"/>
        <v>194.5</v>
      </c>
      <c r="I137" s="33">
        <f>H137/G137*100</f>
        <v>100</v>
      </c>
      <c r="J137" s="8"/>
    </row>
    <row r="138" spans="1:10" ht="42.75" customHeight="1">
      <c r="A138" s="29">
        <v>130</v>
      </c>
      <c r="B138" s="30">
        <v>406</v>
      </c>
      <c r="C138" s="31" t="s">
        <v>121</v>
      </c>
      <c r="D138" s="31"/>
      <c r="E138" s="28" t="s">
        <v>389</v>
      </c>
      <c r="F138" s="91">
        <f t="shared" si="15"/>
        <v>194.5</v>
      </c>
      <c r="G138" s="33">
        <f t="shared" si="15"/>
        <v>194.5</v>
      </c>
      <c r="H138" s="33">
        <f t="shared" si="15"/>
        <v>194.5</v>
      </c>
      <c r="I138" s="33">
        <f>SUM(I139)</f>
        <v>100</v>
      </c>
      <c r="J138" s="8"/>
    </row>
    <row r="139" spans="1:10" ht="36.75" customHeight="1">
      <c r="A139" s="29">
        <v>131</v>
      </c>
      <c r="B139" s="30">
        <v>406</v>
      </c>
      <c r="C139" s="31" t="s">
        <v>289</v>
      </c>
      <c r="D139" s="31"/>
      <c r="E139" s="51" t="s">
        <v>344</v>
      </c>
      <c r="F139" s="73">
        <f t="shared" si="15"/>
        <v>194.5</v>
      </c>
      <c r="G139" s="33">
        <f t="shared" si="15"/>
        <v>194.5</v>
      </c>
      <c r="H139" s="33">
        <f t="shared" si="15"/>
        <v>194.5</v>
      </c>
      <c r="I139" s="33">
        <f>SUM(I140)</f>
        <v>100</v>
      </c>
      <c r="J139" s="8"/>
    </row>
    <row r="140" spans="1:10" ht="21" customHeight="1">
      <c r="A140" s="29">
        <v>132</v>
      </c>
      <c r="B140" s="30">
        <v>406</v>
      </c>
      <c r="C140" s="31" t="s">
        <v>347</v>
      </c>
      <c r="D140" s="31"/>
      <c r="E140" s="81" t="s">
        <v>346</v>
      </c>
      <c r="F140" s="99">
        <f t="shared" si="15"/>
        <v>194.5</v>
      </c>
      <c r="G140" s="33">
        <f t="shared" si="15"/>
        <v>194.5</v>
      </c>
      <c r="H140" s="33">
        <f t="shared" si="15"/>
        <v>194.5</v>
      </c>
      <c r="I140" s="33">
        <f>SUM(I141)</f>
        <v>100</v>
      </c>
      <c r="J140" s="8"/>
    </row>
    <row r="141" spans="1:10" ht="29.25" customHeight="1">
      <c r="A141" s="29">
        <v>133</v>
      </c>
      <c r="B141" s="34">
        <v>406</v>
      </c>
      <c r="C141" s="35" t="s">
        <v>347</v>
      </c>
      <c r="D141" s="35" t="s">
        <v>55</v>
      </c>
      <c r="E141" s="82" t="s">
        <v>171</v>
      </c>
      <c r="F141" s="100">
        <v>194.5</v>
      </c>
      <c r="G141" s="37">
        <v>194.5</v>
      </c>
      <c r="H141" s="37">
        <v>194.5</v>
      </c>
      <c r="I141" s="37">
        <f>H141/G141*100</f>
        <v>100</v>
      </c>
      <c r="J141" s="8"/>
    </row>
    <row r="142" spans="1:10" ht="16.5" customHeight="1">
      <c r="A142" s="29">
        <v>134</v>
      </c>
      <c r="B142" s="30">
        <v>408</v>
      </c>
      <c r="C142" s="31"/>
      <c r="D142" s="31"/>
      <c r="E142" s="28" t="s">
        <v>12</v>
      </c>
      <c r="F142" s="91">
        <f t="shared" ref="F142:H143" si="16">SUM(F143)</f>
        <v>6405</v>
      </c>
      <c r="G142" s="33">
        <f t="shared" si="16"/>
        <v>6405</v>
      </c>
      <c r="H142" s="33">
        <f t="shared" si="16"/>
        <v>6405</v>
      </c>
      <c r="I142" s="33">
        <f>H142/G142*100</f>
        <v>100</v>
      </c>
      <c r="J142" s="8"/>
    </row>
    <row r="143" spans="1:10" ht="40.5" customHeight="1">
      <c r="A143" s="29">
        <v>135</v>
      </c>
      <c r="B143" s="30">
        <v>408</v>
      </c>
      <c r="C143" s="31" t="s">
        <v>125</v>
      </c>
      <c r="D143" s="31"/>
      <c r="E143" s="28" t="s">
        <v>425</v>
      </c>
      <c r="F143" s="91">
        <f t="shared" si="16"/>
        <v>6405</v>
      </c>
      <c r="G143" s="33">
        <f t="shared" si="16"/>
        <v>6405</v>
      </c>
      <c r="H143" s="33">
        <f t="shared" si="16"/>
        <v>6405</v>
      </c>
      <c r="I143" s="33">
        <f>SUM(I144)</f>
        <v>100</v>
      </c>
      <c r="J143" s="9">
        <v>25916</v>
      </c>
    </row>
    <row r="144" spans="1:10" ht="33.75" customHeight="1">
      <c r="A144" s="29">
        <v>136</v>
      </c>
      <c r="B144" s="30">
        <v>408</v>
      </c>
      <c r="C144" s="31" t="s">
        <v>126</v>
      </c>
      <c r="D144" s="31"/>
      <c r="E144" s="28" t="s">
        <v>67</v>
      </c>
      <c r="F144" s="91">
        <f>SUM(F145)</f>
        <v>6405</v>
      </c>
      <c r="G144" s="33">
        <f>G145</f>
        <v>6405</v>
      </c>
      <c r="H144" s="33">
        <f>SUM(H145)</f>
        <v>6405</v>
      </c>
      <c r="I144" s="33">
        <f>I145</f>
        <v>100</v>
      </c>
      <c r="J144" s="8" t="e">
        <f>#REF!</f>
        <v>#REF!</v>
      </c>
    </row>
    <row r="145" spans="1:10" ht="38.25">
      <c r="A145" s="29">
        <v>137</v>
      </c>
      <c r="B145" s="34">
        <v>408</v>
      </c>
      <c r="C145" s="35" t="s">
        <v>126</v>
      </c>
      <c r="D145" s="35" t="s">
        <v>47</v>
      </c>
      <c r="E145" s="36" t="s">
        <v>173</v>
      </c>
      <c r="F145" s="92">
        <v>6405</v>
      </c>
      <c r="G145" s="37">
        <v>6405</v>
      </c>
      <c r="H145" s="37">
        <v>6405</v>
      </c>
      <c r="I145" s="37">
        <f>H145/G145*100</f>
        <v>100</v>
      </c>
      <c r="J145" s="8"/>
    </row>
    <row r="146" spans="1:10" ht="18" customHeight="1">
      <c r="A146" s="29">
        <v>138</v>
      </c>
      <c r="B146" s="30">
        <v>409</v>
      </c>
      <c r="C146" s="31"/>
      <c r="D146" s="31"/>
      <c r="E146" s="28" t="s">
        <v>48</v>
      </c>
      <c r="F146" s="91">
        <f>SUM(F147)</f>
        <v>25038.5</v>
      </c>
      <c r="G146" s="33">
        <f>SUM(G147)</f>
        <v>120094.1</v>
      </c>
      <c r="H146" s="33">
        <f>SUM(H147)</f>
        <v>113074.2</v>
      </c>
      <c r="I146" s="33">
        <f>H146/G146*100</f>
        <v>94.154667048589388</v>
      </c>
      <c r="J146" s="8"/>
    </row>
    <row r="147" spans="1:10" ht="39" customHeight="1">
      <c r="A147" s="29">
        <v>139</v>
      </c>
      <c r="B147" s="30">
        <v>409</v>
      </c>
      <c r="C147" s="31" t="s">
        <v>125</v>
      </c>
      <c r="D147" s="31"/>
      <c r="E147" s="28" t="s">
        <v>425</v>
      </c>
      <c r="F147" s="91">
        <f>SUM(F148+F152+F154+F156+F158)</f>
        <v>25038.5</v>
      </c>
      <c r="G147" s="33">
        <f>SUM(G148+G150+G152+G154+G156+G158)</f>
        <v>120094.1</v>
      </c>
      <c r="H147" s="33">
        <f>SUM(H148+H150+H152+H154+H156+H158)</f>
        <v>113074.2</v>
      </c>
      <c r="I147" s="33">
        <f>H147/G147*100</f>
        <v>94.154667048589388</v>
      </c>
      <c r="J147" s="8"/>
    </row>
    <row r="148" spans="1:10" ht="103.5" customHeight="1">
      <c r="A148" s="29">
        <v>140</v>
      </c>
      <c r="B148" s="30">
        <v>409</v>
      </c>
      <c r="C148" s="31" t="s">
        <v>323</v>
      </c>
      <c r="D148" s="31"/>
      <c r="E148" s="52" t="s">
        <v>348</v>
      </c>
      <c r="F148" s="105">
        <f>SUM(F149)</f>
        <v>7500</v>
      </c>
      <c r="G148" s="33">
        <f>SUM(G149)</f>
        <v>10984.6</v>
      </c>
      <c r="H148" s="33">
        <f>SUM(H149)</f>
        <v>10984.6</v>
      </c>
      <c r="I148" s="33">
        <f>SUM(I149)</f>
        <v>100</v>
      </c>
      <c r="J148" s="8"/>
    </row>
    <row r="149" spans="1:10" ht="29.25" customHeight="1">
      <c r="A149" s="29">
        <v>141</v>
      </c>
      <c r="B149" s="34">
        <v>409</v>
      </c>
      <c r="C149" s="35" t="s">
        <v>323</v>
      </c>
      <c r="D149" s="35" t="s">
        <v>55</v>
      </c>
      <c r="E149" s="36" t="s">
        <v>171</v>
      </c>
      <c r="F149" s="92">
        <v>7500</v>
      </c>
      <c r="G149" s="37">
        <v>10984.6</v>
      </c>
      <c r="H149" s="37">
        <v>10984.6</v>
      </c>
      <c r="I149" s="37">
        <f>H149/G149*100</f>
        <v>100</v>
      </c>
      <c r="J149" s="8"/>
    </row>
    <row r="150" spans="1:10" ht="39" customHeight="1">
      <c r="A150" s="29">
        <v>142</v>
      </c>
      <c r="B150" s="30">
        <v>409</v>
      </c>
      <c r="C150" s="31" t="s">
        <v>390</v>
      </c>
      <c r="D150" s="31"/>
      <c r="E150" s="28" t="s">
        <v>391</v>
      </c>
      <c r="F150" s="91">
        <v>0</v>
      </c>
      <c r="G150" s="33">
        <f>SUM(G151)</f>
        <v>90000</v>
      </c>
      <c r="H150" s="33">
        <f>SUM(H151)</f>
        <v>90000</v>
      </c>
      <c r="I150" s="33">
        <f>H150/G150*100</f>
        <v>100</v>
      </c>
      <c r="J150" s="8"/>
    </row>
    <row r="151" spans="1:10" ht="24" customHeight="1">
      <c r="A151" s="29">
        <v>143</v>
      </c>
      <c r="B151" s="34">
        <v>409</v>
      </c>
      <c r="C151" s="35" t="s">
        <v>390</v>
      </c>
      <c r="D151" s="35" t="s">
        <v>392</v>
      </c>
      <c r="E151" s="36" t="s">
        <v>393</v>
      </c>
      <c r="F151" s="92">
        <v>0</v>
      </c>
      <c r="G151" s="37">
        <v>90000</v>
      </c>
      <c r="H151" s="37">
        <v>90000</v>
      </c>
      <c r="I151" s="37">
        <f>H151/G151*100</f>
        <v>100</v>
      </c>
      <c r="J151" s="8"/>
    </row>
    <row r="152" spans="1:10" s="3" customFormat="1" ht="28.5" customHeight="1">
      <c r="A152" s="29">
        <v>144</v>
      </c>
      <c r="B152" s="30">
        <v>409</v>
      </c>
      <c r="C152" s="31" t="s">
        <v>127</v>
      </c>
      <c r="D152" s="31"/>
      <c r="E152" s="28" t="s">
        <v>68</v>
      </c>
      <c r="F152" s="91">
        <f>SUM(F153)</f>
        <v>10832</v>
      </c>
      <c r="G152" s="33">
        <f>G153</f>
        <v>12029.1</v>
      </c>
      <c r="H152" s="33">
        <f>SUM(H153)</f>
        <v>10574.4</v>
      </c>
      <c r="I152" s="33">
        <f>I153</f>
        <v>87.906825947078332</v>
      </c>
      <c r="J152" s="8"/>
    </row>
    <row r="153" spans="1:10" ht="30" customHeight="1">
      <c r="A153" s="29">
        <v>145</v>
      </c>
      <c r="B153" s="34">
        <v>409</v>
      </c>
      <c r="C153" s="35" t="s">
        <v>127</v>
      </c>
      <c r="D153" s="35" t="s">
        <v>55</v>
      </c>
      <c r="E153" s="36" t="s">
        <v>171</v>
      </c>
      <c r="F153" s="92">
        <v>10832</v>
      </c>
      <c r="G153" s="37">
        <v>12029.1</v>
      </c>
      <c r="H153" s="37">
        <v>10574.4</v>
      </c>
      <c r="I153" s="37">
        <f>H153/G153*100</f>
        <v>87.906825947078332</v>
      </c>
      <c r="J153" s="8"/>
    </row>
    <row r="154" spans="1:10" ht="30" customHeight="1">
      <c r="A154" s="29">
        <v>146</v>
      </c>
      <c r="B154" s="30">
        <v>409</v>
      </c>
      <c r="C154" s="31" t="s">
        <v>233</v>
      </c>
      <c r="D154" s="31"/>
      <c r="E154" s="28" t="s">
        <v>232</v>
      </c>
      <c r="F154" s="91">
        <f>SUM(F155)</f>
        <v>987</v>
      </c>
      <c r="G154" s="33">
        <f>SUM(G155)</f>
        <v>517.4</v>
      </c>
      <c r="H154" s="33">
        <f>SUM(H155)</f>
        <v>517.4</v>
      </c>
      <c r="I154" s="33">
        <f>SUM(I155)</f>
        <v>100</v>
      </c>
      <c r="J154" s="8"/>
    </row>
    <row r="155" spans="1:10" ht="30" customHeight="1">
      <c r="A155" s="29">
        <v>147</v>
      </c>
      <c r="B155" s="34">
        <v>409</v>
      </c>
      <c r="C155" s="35" t="s">
        <v>233</v>
      </c>
      <c r="D155" s="35" t="s">
        <v>55</v>
      </c>
      <c r="E155" s="36" t="s">
        <v>171</v>
      </c>
      <c r="F155" s="92">
        <v>987</v>
      </c>
      <c r="G155" s="37">
        <v>517.4</v>
      </c>
      <c r="H155" s="37">
        <v>517.4</v>
      </c>
      <c r="I155" s="37">
        <f>H155/G155*100</f>
        <v>100</v>
      </c>
      <c r="J155" s="8"/>
    </row>
    <row r="156" spans="1:10" ht="47.25" customHeight="1">
      <c r="A156" s="29">
        <v>148</v>
      </c>
      <c r="B156" s="30">
        <v>409</v>
      </c>
      <c r="C156" s="40" t="s">
        <v>128</v>
      </c>
      <c r="D156" s="35"/>
      <c r="E156" s="45" t="s">
        <v>351</v>
      </c>
      <c r="F156" s="93">
        <f>SUM(F157)</f>
        <v>600</v>
      </c>
      <c r="G156" s="33">
        <f>G157</f>
        <v>200</v>
      </c>
      <c r="H156" s="33">
        <f>SUM(H157)</f>
        <v>0</v>
      </c>
      <c r="I156" s="33">
        <f>I157</f>
        <v>0</v>
      </c>
      <c r="J156" s="8"/>
    </row>
    <row r="157" spans="1:10" ht="30" customHeight="1">
      <c r="A157" s="29">
        <v>149</v>
      </c>
      <c r="B157" s="34">
        <v>409</v>
      </c>
      <c r="C157" s="35" t="s">
        <v>128</v>
      </c>
      <c r="D157" s="35" t="s">
        <v>55</v>
      </c>
      <c r="E157" s="36" t="s">
        <v>171</v>
      </c>
      <c r="F157" s="92">
        <v>600</v>
      </c>
      <c r="G157" s="37">
        <v>200</v>
      </c>
      <c r="H157" s="37">
        <v>0</v>
      </c>
      <c r="I157" s="37">
        <f>H157/G157*100</f>
        <v>0</v>
      </c>
      <c r="J157" s="8"/>
    </row>
    <row r="158" spans="1:10" ht="78" customHeight="1">
      <c r="A158" s="29">
        <v>150</v>
      </c>
      <c r="B158" s="30">
        <v>409</v>
      </c>
      <c r="C158" s="31" t="s">
        <v>223</v>
      </c>
      <c r="D158" s="31"/>
      <c r="E158" s="52" t="s">
        <v>234</v>
      </c>
      <c r="F158" s="105">
        <f>SUM(F159)</f>
        <v>5119.5</v>
      </c>
      <c r="G158" s="33">
        <f>SUM(G159)</f>
        <v>6363</v>
      </c>
      <c r="H158" s="33">
        <f>SUM(H159)</f>
        <v>997.8</v>
      </c>
      <c r="I158" s="33">
        <f>SUM(I159)</f>
        <v>15.68128241395568</v>
      </c>
      <c r="J158" s="8"/>
    </row>
    <row r="159" spans="1:10" ht="31.5" customHeight="1">
      <c r="A159" s="29">
        <v>151</v>
      </c>
      <c r="B159" s="34">
        <v>409</v>
      </c>
      <c r="C159" s="35" t="s">
        <v>223</v>
      </c>
      <c r="D159" s="35" t="s">
        <v>55</v>
      </c>
      <c r="E159" s="36" t="s">
        <v>171</v>
      </c>
      <c r="F159" s="92">
        <v>5119.5</v>
      </c>
      <c r="G159" s="37">
        <v>6363</v>
      </c>
      <c r="H159" s="37">
        <v>997.8</v>
      </c>
      <c r="I159" s="37">
        <f>H159/G159*100</f>
        <v>15.68128241395568</v>
      </c>
      <c r="J159" s="8"/>
    </row>
    <row r="160" spans="1:10" ht="17.25" customHeight="1">
      <c r="A160" s="29">
        <v>152</v>
      </c>
      <c r="B160" s="30">
        <v>410</v>
      </c>
      <c r="C160" s="31"/>
      <c r="D160" s="31"/>
      <c r="E160" s="28" t="s">
        <v>33</v>
      </c>
      <c r="F160" s="91">
        <f>SUM(F161)</f>
        <v>60.3</v>
      </c>
      <c r="G160" s="33">
        <f>SUM(G161)</f>
        <v>5.9</v>
      </c>
      <c r="H160" s="33">
        <f>SUM(H161)</f>
        <v>5.9</v>
      </c>
      <c r="I160" s="33">
        <f>H160/G160*100</f>
        <v>100</v>
      </c>
      <c r="J160" s="8"/>
    </row>
    <row r="161" spans="1:10" ht="42.75" customHeight="1">
      <c r="A161" s="29">
        <v>153</v>
      </c>
      <c r="B161" s="38">
        <v>410</v>
      </c>
      <c r="C161" s="40" t="s">
        <v>129</v>
      </c>
      <c r="D161" s="40"/>
      <c r="E161" s="28" t="s">
        <v>298</v>
      </c>
      <c r="F161" s="91">
        <f>SUM(F162+F164)</f>
        <v>60.3</v>
      </c>
      <c r="G161" s="33">
        <f>SUM(G162+G164)</f>
        <v>5.9</v>
      </c>
      <c r="H161" s="33">
        <f>SUM(H162+H164)</f>
        <v>5.9</v>
      </c>
      <c r="I161" s="33">
        <f>H161/G161*100</f>
        <v>100</v>
      </c>
      <c r="J161" s="8"/>
    </row>
    <row r="162" spans="1:10" s="3" customFormat="1" ht="48.75" customHeight="1">
      <c r="A162" s="29">
        <v>154</v>
      </c>
      <c r="B162" s="38">
        <v>410</v>
      </c>
      <c r="C162" s="40" t="s">
        <v>130</v>
      </c>
      <c r="D162" s="40"/>
      <c r="E162" s="51" t="s">
        <v>299</v>
      </c>
      <c r="F162" s="73">
        <f>SUM(F163)</f>
        <v>10.3</v>
      </c>
      <c r="G162" s="33">
        <f>SUM(G163)</f>
        <v>0</v>
      </c>
      <c r="H162" s="33">
        <f>SUM(H163)</f>
        <v>0</v>
      </c>
      <c r="I162" s="33">
        <f>SUM(I163)</f>
        <v>0</v>
      </c>
      <c r="J162" s="8"/>
    </row>
    <row r="163" spans="1:10" ht="25.5" customHeight="1">
      <c r="A163" s="29">
        <v>155</v>
      </c>
      <c r="B163" s="41">
        <v>410</v>
      </c>
      <c r="C163" s="53" t="s">
        <v>130</v>
      </c>
      <c r="D163" s="35" t="s">
        <v>55</v>
      </c>
      <c r="E163" s="36" t="s">
        <v>171</v>
      </c>
      <c r="F163" s="92">
        <v>10.3</v>
      </c>
      <c r="G163" s="37">
        <v>0</v>
      </c>
      <c r="H163" s="37">
        <v>0</v>
      </c>
      <c r="I163" s="37">
        <v>0</v>
      </c>
      <c r="J163" s="8"/>
    </row>
    <row r="164" spans="1:10" ht="63.75" customHeight="1">
      <c r="A164" s="29">
        <v>156</v>
      </c>
      <c r="B164" s="38">
        <v>410</v>
      </c>
      <c r="C164" s="40" t="s">
        <v>201</v>
      </c>
      <c r="D164" s="31"/>
      <c r="E164" s="51" t="s">
        <v>300</v>
      </c>
      <c r="F164" s="73">
        <f>SUM(F165)</f>
        <v>50</v>
      </c>
      <c r="G164" s="33">
        <f>SUM(G165)</f>
        <v>5.9</v>
      </c>
      <c r="H164" s="33">
        <f>SUM(H165)</f>
        <v>5.9</v>
      </c>
      <c r="I164" s="33">
        <f>SUM(I165)</f>
        <v>100</v>
      </c>
      <c r="J164" s="8"/>
    </row>
    <row r="165" spans="1:10" ht="25.5" customHeight="1">
      <c r="A165" s="29">
        <v>157</v>
      </c>
      <c r="B165" s="41">
        <v>410</v>
      </c>
      <c r="C165" s="53" t="s">
        <v>201</v>
      </c>
      <c r="D165" s="35" t="s">
        <v>55</v>
      </c>
      <c r="E165" s="36" t="s">
        <v>171</v>
      </c>
      <c r="F165" s="92">
        <v>50</v>
      </c>
      <c r="G165" s="37">
        <v>5.9</v>
      </c>
      <c r="H165" s="37">
        <v>5.9</v>
      </c>
      <c r="I165" s="37">
        <f>H165/G165*100</f>
        <v>100</v>
      </c>
      <c r="J165" s="8"/>
    </row>
    <row r="166" spans="1:10" ht="25.5" customHeight="1">
      <c r="A166" s="29">
        <v>158</v>
      </c>
      <c r="B166" s="30">
        <v>412</v>
      </c>
      <c r="C166" s="31"/>
      <c r="D166" s="31"/>
      <c r="E166" s="28" t="s">
        <v>92</v>
      </c>
      <c r="F166" s="91">
        <f>SUM(F167+F178+F181+F185+F188+F191)</f>
        <v>1897.3</v>
      </c>
      <c r="G166" s="33">
        <f>SUM(G167+G178+G181+G185+G188+G191)</f>
        <v>427.2</v>
      </c>
      <c r="H166" s="33">
        <f>SUM(H167+H178+H181+H185+H188+H191)</f>
        <v>209.7</v>
      </c>
      <c r="I166" s="33">
        <f>H166/G166*100</f>
        <v>49.087078651685388</v>
      </c>
      <c r="J166" s="8"/>
    </row>
    <row r="167" spans="1:10" ht="48.75" customHeight="1">
      <c r="A167" s="29">
        <v>159</v>
      </c>
      <c r="B167" s="30">
        <v>412</v>
      </c>
      <c r="C167" s="31" t="s">
        <v>107</v>
      </c>
      <c r="D167" s="31"/>
      <c r="E167" s="45" t="s">
        <v>282</v>
      </c>
      <c r="F167" s="93">
        <f>SUM(F168+F170+F172+F174+F176)</f>
        <v>823</v>
      </c>
      <c r="G167" s="33">
        <f>SUM(G168+G170+G172+G174+G176)</f>
        <v>359.2</v>
      </c>
      <c r="H167" s="33">
        <f>SUM(H168+H170+H172+H174+H176)</f>
        <v>141.69999999999999</v>
      </c>
      <c r="I167" s="33">
        <f>H167/G167*100</f>
        <v>39.448775055679285</v>
      </c>
      <c r="J167" s="8"/>
    </row>
    <row r="168" spans="1:10" ht="25.5" customHeight="1">
      <c r="A168" s="29">
        <v>160</v>
      </c>
      <c r="B168" s="30">
        <v>412</v>
      </c>
      <c r="C168" s="31" t="s">
        <v>108</v>
      </c>
      <c r="D168" s="31"/>
      <c r="E168" s="45" t="s">
        <v>57</v>
      </c>
      <c r="F168" s="93">
        <f>SUM(F169)</f>
        <v>100</v>
      </c>
      <c r="G168" s="33">
        <f>G169</f>
        <v>100</v>
      </c>
      <c r="H168" s="33">
        <f>SUM(H169)</f>
        <v>80.7</v>
      </c>
      <c r="I168" s="33">
        <f>I169</f>
        <v>80.7</v>
      </c>
      <c r="J168" s="8"/>
    </row>
    <row r="169" spans="1:10" ht="25.5" customHeight="1">
      <c r="A169" s="29">
        <v>161</v>
      </c>
      <c r="B169" s="34">
        <v>412</v>
      </c>
      <c r="C169" s="35" t="s">
        <v>108</v>
      </c>
      <c r="D169" s="35" t="s">
        <v>55</v>
      </c>
      <c r="E169" s="36" t="s">
        <v>171</v>
      </c>
      <c r="F169" s="92">
        <v>100</v>
      </c>
      <c r="G169" s="37">
        <v>100</v>
      </c>
      <c r="H169" s="37">
        <v>80.7</v>
      </c>
      <c r="I169" s="37">
        <f>H169/G169*100</f>
        <v>80.7</v>
      </c>
      <c r="J169" s="8"/>
    </row>
    <row r="170" spans="1:10" ht="42.75" customHeight="1">
      <c r="A170" s="29">
        <v>162</v>
      </c>
      <c r="B170" s="30">
        <v>412</v>
      </c>
      <c r="C170" s="31" t="s">
        <v>109</v>
      </c>
      <c r="D170" s="31"/>
      <c r="E170" s="45" t="s">
        <v>235</v>
      </c>
      <c r="F170" s="93">
        <f>SUM(F171)</f>
        <v>108</v>
      </c>
      <c r="G170" s="33">
        <f>G171</f>
        <v>58</v>
      </c>
      <c r="H170" s="33">
        <f>SUM(H171)</f>
        <v>3</v>
      </c>
      <c r="I170" s="33">
        <f>I171</f>
        <v>5.1724137931034484</v>
      </c>
      <c r="J170" s="8"/>
    </row>
    <row r="171" spans="1:10" ht="25.5" customHeight="1">
      <c r="A171" s="29">
        <v>163</v>
      </c>
      <c r="B171" s="34">
        <v>412</v>
      </c>
      <c r="C171" s="35" t="s">
        <v>109</v>
      </c>
      <c r="D171" s="35" t="s">
        <v>55</v>
      </c>
      <c r="E171" s="36" t="s">
        <v>171</v>
      </c>
      <c r="F171" s="92">
        <v>108</v>
      </c>
      <c r="G171" s="37">
        <v>58</v>
      </c>
      <c r="H171" s="37">
        <v>3</v>
      </c>
      <c r="I171" s="37">
        <f>H171/G171*100</f>
        <v>5.1724137931034484</v>
      </c>
      <c r="J171" s="8"/>
    </row>
    <row r="172" spans="1:10" ht="36.75" customHeight="1">
      <c r="A172" s="29">
        <v>164</v>
      </c>
      <c r="B172" s="30">
        <v>412</v>
      </c>
      <c r="C172" s="31" t="s">
        <v>110</v>
      </c>
      <c r="D172" s="35"/>
      <c r="E172" s="51" t="s">
        <v>236</v>
      </c>
      <c r="F172" s="73">
        <f>SUM(F173)</f>
        <v>413.8</v>
      </c>
      <c r="G172" s="33">
        <f>G173</f>
        <v>0</v>
      </c>
      <c r="H172" s="33">
        <f>SUM(H173)</f>
        <v>0</v>
      </c>
      <c r="I172" s="33">
        <f>I173</f>
        <v>0</v>
      </c>
      <c r="J172" s="8"/>
    </row>
    <row r="173" spans="1:10" ht="25.5" customHeight="1">
      <c r="A173" s="29">
        <v>165</v>
      </c>
      <c r="B173" s="34">
        <v>412</v>
      </c>
      <c r="C173" s="35" t="s">
        <v>110</v>
      </c>
      <c r="D173" s="35" t="s">
        <v>55</v>
      </c>
      <c r="E173" s="36" t="s">
        <v>171</v>
      </c>
      <c r="F173" s="92">
        <v>413.8</v>
      </c>
      <c r="G173" s="37">
        <v>0</v>
      </c>
      <c r="H173" s="37">
        <v>0</v>
      </c>
      <c r="I173" s="37">
        <v>0</v>
      </c>
      <c r="J173" s="8"/>
    </row>
    <row r="174" spans="1:10" ht="25.5" customHeight="1">
      <c r="A174" s="29">
        <v>166</v>
      </c>
      <c r="B174" s="30">
        <v>412</v>
      </c>
      <c r="C174" s="31" t="s">
        <v>155</v>
      </c>
      <c r="D174" s="31"/>
      <c r="E174" s="51" t="s">
        <v>198</v>
      </c>
      <c r="F174" s="73">
        <f>SUM(F175)</f>
        <v>43.2</v>
      </c>
      <c r="G174" s="33">
        <f>SUM(G175)</f>
        <v>43.2</v>
      </c>
      <c r="H174" s="33">
        <f>SUM(H175)</f>
        <v>0</v>
      </c>
      <c r="I174" s="33">
        <f>SUM(I175)</f>
        <v>0</v>
      </c>
      <c r="J174" s="8"/>
    </row>
    <row r="175" spans="1:10" ht="25.5" customHeight="1">
      <c r="A175" s="29">
        <v>167</v>
      </c>
      <c r="B175" s="34">
        <v>412</v>
      </c>
      <c r="C175" s="35" t="s">
        <v>155</v>
      </c>
      <c r="D175" s="35" t="s">
        <v>55</v>
      </c>
      <c r="E175" s="36" t="s">
        <v>171</v>
      </c>
      <c r="F175" s="92">
        <v>43.2</v>
      </c>
      <c r="G175" s="37">
        <v>43.2</v>
      </c>
      <c r="H175" s="37">
        <v>0</v>
      </c>
      <c r="I175" s="37">
        <f>H175/G175*100</f>
        <v>0</v>
      </c>
      <c r="J175" s="8"/>
    </row>
    <row r="176" spans="1:10" ht="63" customHeight="1">
      <c r="A176" s="29">
        <v>168</v>
      </c>
      <c r="B176" s="30">
        <v>412</v>
      </c>
      <c r="C176" s="31" t="s">
        <v>199</v>
      </c>
      <c r="D176" s="31"/>
      <c r="E176" s="51" t="s">
        <v>283</v>
      </c>
      <c r="F176" s="73">
        <f>SUM(F177)</f>
        <v>158</v>
      </c>
      <c r="G176" s="33">
        <f>SUM(G177)</f>
        <v>158</v>
      </c>
      <c r="H176" s="33">
        <f>SUM(H177)</f>
        <v>58</v>
      </c>
      <c r="I176" s="33">
        <f>SUM(I177)</f>
        <v>36.708860759493675</v>
      </c>
      <c r="J176" s="8"/>
    </row>
    <row r="177" spans="1:13" ht="36.75" customHeight="1">
      <c r="A177" s="29">
        <v>169</v>
      </c>
      <c r="B177" s="34">
        <v>412</v>
      </c>
      <c r="C177" s="35" t="s">
        <v>199</v>
      </c>
      <c r="D177" s="35" t="s">
        <v>55</v>
      </c>
      <c r="E177" s="36" t="s">
        <v>171</v>
      </c>
      <c r="F177" s="92">
        <v>158</v>
      </c>
      <c r="G177" s="37">
        <v>158</v>
      </c>
      <c r="H177" s="37">
        <v>58</v>
      </c>
      <c r="I177" s="37">
        <f>H177/G177*100</f>
        <v>36.708860759493675</v>
      </c>
      <c r="J177" s="8"/>
    </row>
    <row r="178" spans="1:13" s="3" customFormat="1" ht="42" customHeight="1">
      <c r="A178" s="29">
        <v>170</v>
      </c>
      <c r="B178" s="30">
        <v>412</v>
      </c>
      <c r="C178" s="40" t="s">
        <v>131</v>
      </c>
      <c r="D178" s="40"/>
      <c r="E178" s="28" t="s">
        <v>301</v>
      </c>
      <c r="F178" s="91">
        <f>SUM(F179)</f>
        <v>58</v>
      </c>
      <c r="G178" s="33">
        <f>SUM(G179)</f>
        <v>58</v>
      </c>
      <c r="H178" s="33">
        <f>SUM(H179)</f>
        <v>58</v>
      </c>
      <c r="I178" s="33">
        <f>H178/G178*100</f>
        <v>100</v>
      </c>
      <c r="J178" s="8"/>
    </row>
    <row r="179" spans="1:13" s="3" customFormat="1" ht="50.25" customHeight="1">
      <c r="A179" s="29">
        <v>171</v>
      </c>
      <c r="B179" s="30">
        <v>412</v>
      </c>
      <c r="C179" s="31" t="s">
        <v>132</v>
      </c>
      <c r="D179" s="31"/>
      <c r="E179" s="51" t="s">
        <v>237</v>
      </c>
      <c r="F179" s="73">
        <f>SUM(F180)</f>
        <v>58</v>
      </c>
      <c r="G179" s="33">
        <f>G180</f>
        <v>58</v>
      </c>
      <c r="H179" s="33">
        <f>SUM(H180)</f>
        <v>58</v>
      </c>
      <c r="I179" s="33">
        <f>I180</f>
        <v>100</v>
      </c>
      <c r="J179" s="8"/>
      <c r="K179" s="22"/>
      <c r="L179" s="22"/>
      <c r="M179" s="22"/>
    </row>
    <row r="180" spans="1:13" s="3" customFormat="1" ht="44.25" customHeight="1">
      <c r="A180" s="29">
        <v>172</v>
      </c>
      <c r="B180" s="34">
        <v>412</v>
      </c>
      <c r="C180" s="35" t="s">
        <v>132</v>
      </c>
      <c r="D180" s="35" t="s">
        <v>47</v>
      </c>
      <c r="E180" s="36" t="s">
        <v>173</v>
      </c>
      <c r="F180" s="92">
        <v>58</v>
      </c>
      <c r="G180" s="37">
        <v>58</v>
      </c>
      <c r="H180" s="37">
        <v>58</v>
      </c>
      <c r="I180" s="37">
        <f>H180/G180*100</f>
        <v>100</v>
      </c>
      <c r="J180" s="8"/>
    </row>
    <row r="181" spans="1:13" s="3" customFormat="1" ht="41.25" customHeight="1">
      <c r="A181" s="29">
        <v>173</v>
      </c>
      <c r="B181" s="38">
        <v>412</v>
      </c>
      <c r="C181" s="40" t="s">
        <v>203</v>
      </c>
      <c r="D181" s="53"/>
      <c r="E181" s="28" t="s">
        <v>302</v>
      </c>
      <c r="F181" s="91">
        <f t="shared" ref="F181:H183" si="17">SUM(F182)</f>
        <v>642.70000000000005</v>
      </c>
      <c r="G181" s="33">
        <f t="shared" si="17"/>
        <v>0</v>
      </c>
      <c r="H181" s="33">
        <f t="shared" si="17"/>
        <v>0</v>
      </c>
      <c r="I181" s="33">
        <v>0</v>
      </c>
      <c r="J181" s="8"/>
    </row>
    <row r="182" spans="1:13" s="3" customFormat="1" ht="54" customHeight="1">
      <c r="A182" s="29">
        <v>174</v>
      </c>
      <c r="B182" s="38">
        <v>412</v>
      </c>
      <c r="C182" s="40" t="s">
        <v>303</v>
      </c>
      <c r="D182" s="53"/>
      <c r="E182" s="51" t="s">
        <v>202</v>
      </c>
      <c r="F182" s="73">
        <f t="shared" si="17"/>
        <v>642.70000000000005</v>
      </c>
      <c r="G182" s="33">
        <f t="shared" si="17"/>
        <v>0</v>
      </c>
      <c r="H182" s="33">
        <f t="shared" si="17"/>
        <v>0</v>
      </c>
      <c r="I182" s="33">
        <f>SUM(I183)</f>
        <v>0</v>
      </c>
      <c r="J182" s="8"/>
    </row>
    <row r="183" spans="1:13" s="3" customFormat="1" ht="33.75" customHeight="1">
      <c r="A183" s="29">
        <v>175</v>
      </c>
      <c r="B183" s="38">
        <v>412</v>
      </c>
      <c r="C183" s="40" t="s">
        <v>349</v>
      </c>
      <c r="D183" s="40"/>
      <c r="E183" s="28" t="s">
        <v>350</v>
      </c>
      <c r="F183" s="91">
        <f t="shared" si="17"/>
        <v>642.70000000000005</v>
      </c>
      <c r="G183" s="33">
        <f t="shared" si="17"/>
        <v>0</v>
      </c>
      <c r="H183" s="33">
        <f t="shared" si="17"/>
        <v>0</v>
      </c>
      <c r="I183" s="33">
        <f>SUM(I184)</f>
        <v>0</v>
      </c>
      <c r="J183" s="8"/>
    </row>
    <row r="184" spans="1:13" s="3" customFormat="1" ht="27" customHeight="1">
      <c r="A184" s="29">
        <v>176</v>
      </c>
      <c r="B184" s="41">
        <v>412</v>
      </c>
      <c r="C184" s="53" t="s">
        <v>349</v>
      </c>
      <c r="D184" s="53" t="s">
        <v>55</v>
      </c>
      <c r="E184" s="36" t="s">
        <v>171</v>
      </c>
      <c r="F184" s="92">
        <v>642.70000000000005</v>
      </c>
      <c r="G184" s="37">
        <v>0</v>
      </c>
      <c r="H184" s="37">
        <v>0</v>
      </c>
      <c r="I184" s="37">
        <v>0</v>
      </c>
      <c r="J184" s="8"/>
      <c r="K184" s="22"/>
    </row>
    <row r="185" spans="1:13" s="2" customFormat="1" ht="54" customHeight="1">
      <c r="A185" s="29">
        <v>177</v>
      </c>
      <c r="B185" s="30">
        <v>412</v>
      </c>
      <c r="C185" s="31" t="s">
        <v>167</v>
      </c>
      <c r="D185" s="31"/>
      <c r="E185" s="28" t="s">
        <v>238</v>
      </c>
      <c r="F185" s="91">
        <f>SUM(F186)</f>
        <v>53.6</v>
      </c>
      <c r="G185" s="33">
        <f>G186</f>
        <v>0</v>
      </c>
      <c r="H185" s="33">
        <f>SUM(H186)</f>
        <v>0</v>
      </c>
      <c r="I185" s="33">
        <f>I186</f>
        <v>0</v>
      </c>
      <c r="J185" s="10"/>
    </row>
    <row r="186" spans="1:13" s="2" customFormat="1" ht="39.75" customHeight="1">
      <c r="A186" s="29">
        <v>178</v>
      </c>
      <c r="B186" s="30">
        <v>412</v>
      </c>
      <c r="C186" s="31" t="s">
        <v>137</v>
      </c>
      <c r="D186" s="31"/>
      <c r="E186" s="28" t="s">
        <v>210</v>
      </c>
      <c r="F186" s="91">
        <f>SUM(F187)</f>
        <v>53.6</v>
      </c>
      <c r="G186" s="33">
        <f>G187</f>
        <v>0</v>
      </c>
      <c r="H186" s="33">
        <f>SUM(H187)</f>
        <v>0</v>
      </c>
      <c r="I186" s="33">
        <f>I187</f>
        <v>0</v>
      </c>
      <c r="J186" s="10"/>
    </row>
    <row r="187" spans="1:13" s="2" customFormat="1" ht="32.25" customHeight="1">
      <c r="A187" s="29">
        <v>179</v>
      </c>
      <c r="B187" s="34">
        <v>412</v>
      </c>
      <c r="C187" s="35" t="s">
        <v>137</v>
      </c>
      <c r="D187" s="35" t="s">
        <v>55</v>
      </c>
      <c r="E187" s="36" t="s">
        <v>171</v>
      </c>
      <c r="F187" s="92">
        <v>53.6</v>
      </c>
      <c r="G187" s="37">
        <v>0</v>
      </c>
      <c r="H187" s="37">
        <v>0</v>
      </c>
      <c r="I187" s="37">
        <v>0</v>
      </c>
      <c r="J187" s="10"/>
    </row>
    <row r="188" spans="1:13" s="2" customFormat="1" ht="54.75" customHeight="1">
      <c r="A188" s="29">
        <v>180</v>
      </c>
      <c r="B188" s="38">
        <v>412</v>
      </c>
      <c r="C188" s="40" t="s">
        <v>222</v>
      </c>
      <c r="D188" s="40"/>
      <c r="E188" s="28" t="s">
        <v>189</v>
      </c>
      <c r="F188" s="91">
        <f t="shared" ref="F188:H189" si="18">SUM(F189)</f>
        <v>310</v>
      </c>
      <c r="G188" s="33">
        <f t="shared" si="18"/>
        <v>10</v>
      </c>
      <c r="H188" s="33">
        <f t="shared" si="18"/>
        <v>10</v>
      </c>
      <c r="I188" s="33">
        <f>H188/G188*100</f>
        <v>100</v>
      </c>
      <c r="J188" s="10"/>
    </row>
    <row r="189" spans="1:13" s="2" customFormat="1" ht="98.25" customHeight="1">
      <c r="A189" s="29">
        <v>181</v>
      </c>
      <c r="B189" s="38">
        <v>412</v>
      </c>
      <c r="C189" s="40" t="s">
        <v>325</v>
      </c>
      <c r="D189" s="40"/>
      <c r="E189" s="51" t="s">
        <v>333</v>
      </c>
      <c r="F189" s="73">
        <f t="shared" si="18"/>
        <v>310</v>
      </c>
      <c r="G189" s="33">
        <f t="shared" si="18"/>
        <v>10</v>
      </c>
      <c r="H189" s="33">
        <f t="shared" si="18"/>
        <v>10</v>
      </c>
      <c r="I189" s="33">
        <f>SUM(I190)</f>
        <v>100</v>
      </c>
      <c r="J189" s="10"/>
      <c r="K189" s="74"/>
    </row>
    <row r="190" spans="1:13" s="2" customFormat="1" ht="29.25" customHeight="1">
      <c r="A190" s="29">
        <v>182</v>
      </c>
      <c r="B190" s="41">
        <v>412</v>
      </c>
      <c r="C190" s="53" t="s">
        <v>325</v>
      </c>
      <c r="D190" s="53" t="s">
        <v>55</v>
      </c>
      <c r="E190" s="36" t="s">
        <v>171</v>
      </c>
      <c r="F190" s="92">
        <v>310</v>
      </c>
      <c r="G190" s="37">
        <f>310-300</f>
        <v>10</v>
      </c>
      <c r="H190" s="37">
        <v>10</v>
      </c>
      <c r="I190" s="37">
        <f>H190/G190*100</f>
        <v>100</v>
      </c>
      <c r="J190" s="10"/>
      <c r="K190" s="74"/>
    </row>
    <row r="191" spans="1:13" s="2" customFormat="1" ht="35.25" customHeight="1">
      <c r="A191" s="29">
        <v>183</v>
      </c>
      <c r="B191" s="38">
        <v>412</v>
      </c>
      <c r="C191" s="40" t="s">
        <v>226</v>
      </c>
      <c r="D191" s="40"/>
      <c r="E191" s="47" t="s">
        <v>224</v>
      </c>
      <c r="F191" s="73">
        <f t="shared" ref="F191:I193" si="19">SUM(F192)</f>
        <v>10</v>
      </c>
      <c r="G191" s="33">
        <f t="shared" si="19"/>
        <v>0</v>
      </c>
      <c r="H191" s="33">
        <f t="shared" si="19"/>
        <v>0</v>
      </c>
      <c r="I191" s="33">
        <f t="shared" si="19"/>
        <v>0</v>
      </c>
      <c r="J191" s="10"/>
    </row>
    <row r="192" spans="1:13" s="2" customFormat="1" ht="48.75" customHeight="1">
      <c r="A192" s="29">
        <v>184</v>
      </c>
      <c r="B192" s="38">
        <v>412</v>
      </c>
      <c r="C192" s="40" t="s">
        <v>260</v>
      </c>
      <c r="D192" s="40"/>
      <c r="E192" s="47" t="s">
        <v>259</v>
      </c>
      <c r="F192" s="73">
        <f t="shared" si="19"/>
        <v>10</v>
      </c>
      <c r="G192" s="33">
        <f t="shared" si="19"/>
        <v>0</v>
      </c>
      <c r="H192" s="33">
        <f t="shared" si="19"/>
        <v>0</v>
      </c>
      <c r="I192" s="33">
        <f t="shared" si="19"/>
        <v>0</v>
      </c>
      <c r="J192" s="10"/>
    </row>
    <row r="193" spans="1:13" s="2" customFormat="1" ht="63" customHeight="1">
      <c r="A193" s="29">
        <v>185</v>
      </c>
      <c r="B193" s="38">
        <v>412</v>
      </c>
      <c r="C193" s="40" t="s">
        <v>225</v>
      </c>
      <c r="D193" s="40"/>
      <c r="E193" s="51" t="s">
        <v>304</v>
      </c>
      <c r="F193" s="73">
        <f t="shared" si="19"/>
        <v>10</v>
      </c>
      <c r="G193" s="33">
        <f t="shared" si="19"/>
        <v>0</v>
      </c>
      <c r="H193" s="33">
        <f t="shared" si="19"/>
        <v>0</v>
      </c>
      <c r="I193" s="33">
        <f t="shared" si="19"/>
        <v>0</v>
      </c>
      <c r="J193" s="10"/>
    </row>
    <row r="194" spans="1:13" s="2" customFormat="1" ht="29.25" customHeight="1">
      <c r="A194" s="29">
        <v>186</v>
      </c>
      <c r="B194" s="41">
        <v>412</v>
      </c>
      <c r="C194" s="53" t="s">
        <v>225</v>
      </c>
      <c r="D194" s="53" t="s">
        <v>55</v>
      </c>
      <c r="E194" s="36" t="s">
        <v>171</v>
      </c>
      <c r="F194" s="92">
        <v>10</v>
      </c>
      <c r="G194" s="37">
        <f>10-10</f>
        <v>0</v>
      </c>
      <c r="H194" s="37">
        <v>0</v>
      </c>
      <c r="I194" s="37">
        <v>0</v>
      </c>
      <c r="J194" s="10"/>
    </row>
    <row r="195" spans="1:13" s="2" customFormat="1" ht="27.75" customHeight="1">
      <c r="A195" s="29">
        <v>187</v>
      </c>
      <c r="B195" s="30">
        <v>500</v>
      </c>
      <c r="C195" s="31"/>
      <c r="D195" s="31"/>
      <c r="E195" s="32" t="s">
        <v>13</v>
      </c>
      <c r="F195" s="91">
        <f>SUM(F196+F203+F215+F226)</f>
        <v>14758</v>
      </c>
      <c r="G195" s="110">
        <f>SUM(G196+G203+G215+G225+G226)</f>
        <v>13872.7</v>
      </c>
      <c r="H195" s="110">
        <f>SUM(H196+H203+H215+H226)</f>
        <v>13034.2</v>
      </c>
      <c r="I195" s="33">
        <f>H195/G195*100</f>
        <v>93.95575482782732</v>
      </c>
      <c r="J195" s="10"/>
    </row>
    <row r="196" spans="1:13" s="2" customFormat="1" ht="14.25" customHeight="1">
      <c r="A196" s="29">
        <v>188</v>
      </c>
      <c r="B196" s="30">
        <v>501</v>
      </c>
      <c r="C196" s="31"/>
      <c r="D196" s="31"/>
      <c r="E196" s="28" t="s">
        <v>14</v>
      </c>
      <c r="F196" s="91">
        <f>SUM(F197+F200)</f>
        <v>2558</v>
      </c>
      <c r="G196" s="33">
        <f>SUM(G197+G200)</f>
        <v>1120</v>
      </c>
      <c r="H196" s="110">
        <f>SUM(H197+H200)</f>
        <v>1044</v>
      </c>
      <c r="I196" s="33">
        <f>H196/G196*100</f>
        <v>93.214285714285722</v>
      </c>
      <c r="J196" s="10"/>
    </row>
    <row r="197" spans="1:13" ht="41.25" customHeight="1">
      <c r="A197" s="29">
        <v>189</v>
      </c>
      <c r="B197" s="30">
        <v>501</v>
      </c>
      <c r="C197" s="31" t="s">
        <v>135</v>
      </c>
      <c r="D197" s="31"/>
      <c r="E197" s="45" t="s">
        <v>426</v>
      </c>
      <c r="F197" s="93">
        <f>SUM(F198)</f>
        <v>420</v>
      </c>
      <c r="G197" s="33">
        <f>SUM(G198)</f>
        <v>420</v>
      </c>
      <c r="H197" s="33">
        <f>SUM(H198)</f>
        <v>344</v>
      </c>
      <c r="I197" s="33">
        <f>H197/G197*100</f>
        <v>81.904761904761898</v>
      </c>
      <c r="J197" s="8" t="e">
        <f>J198+#REF!+#REF!+#REF!</f>
        <v>#REF!</v>
      </c>
    </row>
    <row r="198" spans="1:13" ht="43.5" customHeight="1">
      <c r="A198" s="29">
        <v>190</v>
      </c>
      <c r="B198" s="30">
        <v>501</v>
      </c>
      <c r="C198" s="31" t="s">
        <v>136</v>
      </c>
      <c r="D198" s="35"/>
      <c r="E198" s="45" t="s">
        <v>206</v>
      </c>
      <c r="F198" s="93">
        <f>SUM(F199)</f>
        <v>420</v>
      </c>
      <c r="G198" s="33">
        <f>G199</f>
        <v>420</v>
      </c>
      <c r="H198" s="33">
        <f>SUM(H199)</f>
        <v>344</v>
      </c>
      <c r="I198" s="33">
        <f>I199</f>
        <v>81.904761904761898</v>
      </c>
      <c r="J198" s="8" t="e">
        <f>J199+#REF!</f>
        <v>#REF!</v>
      </c>
    </row>
    <row r="199" spans="1:13" ht="34.5" customHeight="1">
      <c r="A199" s="29">
        <v>191</v>
      </c>
      <c r="B199" s="34">
        <v>501</v>
      </c>
      <c r="C199" s="35" t="s">
        <v>136</v>
      </c>
      <c r="D199" s="35" t="s">
        <v>55</v>
      </c>
      <c r="E199" s="36" t="s">
        <v>171</v>
      </c>
      <c r="F199" s="92">
        <v>420</v>
      </c>
      <c r="G199" s="37">
        <v>420</v>
      </c>
      <c r="H199" s="37">
        <v>344</v>
      </c>
      <c r="I199" s="37">
        <f>H199/G199*100</f>
        <v>81.904761904761898</v>
      </c>
      <c r="J199" s="8" t="e">
        <f>#REF!</f>
        <v>#REF!</v>
      </c>
      <c r="K199" s="118"/>
      <c r="L199" s="118"/>
      <c r="M199" s="118"/>
    </row>
    <row r="200" spans="1:13" ht="69.75" customHeight="1">
      <c r="A200" s="29">
        <v>192</v>
      </c>
      <c r="B200" s="30">
        <v>501</v>
      </c>
      <c r="C200" s="31" t="s">
        <v>208</v>
      </c>
      <c r="D200" s="31"/>
      <c r="E200" s="47" t="s">
        <v>207</v>
      </c>
      <c r="F200" s="73">
        <f t="shared" ref="F200:H201" si="20">SUM(F201)</f>
        <v>2138</v>
      </c>
      <c r="G200" s="33">
        <f t="shared" si="20"/>
        <v>700</v>
      </c>
      <c r="H200" s="33">
        <f t="shared" si="20"/>
        <v>700</v>
      </c>
      <c r="I200" s="33">
        <f>H200/G200*100</f>
        <v>100</v>
      </c>
      <c r="J200" s="8"/>
      <c r="K200" s="23"/>
      <c r="L200" s="23"/>
      <c r="M200" s="23"/>
    </row>
    <row r="201" spans="1:13" ht="48.75" customHeight="1">
      <c r="A201" s="29">
        <v>193</v>
      </c>
      <c r="B201" s="30">
        <v>501</v>
      </c>
      <c r="C201" s="31" t="s">
        <v>334</v>
      </c>
      <c r="D201" s="31"/>
      <c r="E201" s="28" t="s">
        <v>335</v>
      </c>
      <c r="F201" s="91">
        <f t="shared" si="20"/>
        <v>2138</v>
      </c>
      <c r="G201" s="33">
        <f t="shared" si="20"/>
        <v>700</v>
      </c>
      <c r="H201" s="33">
        <f t="shared" si="20"/>
        <v>700</v>
      </c>
      <c r="I201" s="33">
        <f>SUM(I202)</f>
        <v>100</v>
      </c>
      <c r="J201" s="8"/>
      <c r="K201" s="79"/>
      <c r="L201" s="79"/>
      <c r="M201" s="79"/>
    </row>
    <row r="202" spans="1:13" ht="32.25" customHeight="1">
      <c r="A202" s="29">
        <v>194</v>
      </c>
      <c r="B202" s="34">
        <v>501</v>
      </c>
      <c r="C202" s="35" t="s">
        <v>334</v>
      </c>
      <c r="D202" s="35" t="s">
        <v>55</v>
      </c>
      <c r="E202" s="36" t="s">
        <v>171</v>
      </c>
      <c r="F202" s="92">
        <v>2138</v>
      </c>
      <c r="G202" s="37">
        <v>700</v>
      </c>
      <c r="H202" s="37">
        <v>700</v>
      </c>
      <c r="I202" s="37">
        <f>H202/G202*100</f>
        <v>100</v>
      </c>
      <c r="J202" s="8"/>
      <c r="K202" s="79"/>
      <c r="L202" s="79"/>
      <c r="M202" s="79"/>
    </row>
    <row r="203" spans="1:13" s="3" customFormat="1" ht="21" customHeight="1">
      <c r="A203" s="29">
        <v>195</v>
      </c>
      <c r="B203" s="30">
        <v>502</v>
      </c>
      <c r="C203" s="31"/>
      <c r="D203" s="31"/>
      <c r="E203" s="28" t="s">
        <v>15</v>
      </c>
      <c r="F203" s="91">
        <f>SUM(F204+F207+F210)</f>
        <v>3204</v>
      </c>
      <c r="G203" s="33">
        <f>SUM(G204+G207+G210)</f>
        <v>2201.1000000000004</v>
      </c>
      <c r="H203" s="110">
        <f>SUM(H204+H207+H210)</f>
        <v>2201</v>
      </c>
      <c r="I203" s="33">
        <f>H203/G203*100</f>
        <v>99.995456817046005</v>
      </c>
      <c r="J203" s="8">
        <v>1105</v>
      </c>
    </row>
    <row r="204" spans="1:13" s="3" customFormat="1" ht="45.75" customHeight="1">
      <c r="A204" s="29">
        <v>196</v>
      </c>
      <c r="B204" s="30">
        <v>502</v>
      </c>
      <c r="C204" s="31" t="s">
        <v>135</v>
      </c>
      <c r="D204" s="31"/>
      <c r="E204" s="45" t="s">
        <v>426</v>
      </c>
      <c r="F204" s="93">
        <f t="shared" ref="F204:I205" si="21">SUM(F205)</f>
        <v>0</v>
      </c>
      <c r="G204" s="33">
        <f t="shared" si="21"/>
        <v>971.7</v>
      </c>
      <c r="H204" s="33">
        <f t="shared" si="21"/>
        <v>971.7</v>
      </c>
      <c r="I204" s="33">
        <f t="shared" si="21"/>
        <v>100</v>
      </c>
      <c r="J204" s="8"/>
    </row>
    <row r="205" spans="1:13" s="3" customFormat="1" ht="58.5" customHeight="1">
      <c r="A205" s="29">
        <v>197</v>
      </c>
      <c r="B205" s="30">
        <v>502</v>
      </c>
      <c r="C205" s="31" t="s">
        <v>377</v>
      </c>
      <c r="D205" s="31"/>
      <c r="E205" s="51" t="s">
        <v>376</v>
      </c>
      <c r="F205" s="73">
        <f t="shared" si="21"/>
        <v>0</v>
      </c>
      <c r="G205" s="33">
        <f t="shared" si="21"/>
        <v>971.7</v>
      </c>
      <c r="H205" s="33">
        <f t="shared" si="21"/>
        <v>971.7</v>
      </c>
      <c r="I205" s="33">
        <f t="shared" si="21"/>
        <v>100</v>
      </c>
      <c r="J205" s="8"/>
    </row>
    <row r="206" spans="1:13" s="3" customFormat="1" ht="28.5" customHeight="1">
      <c r="A206" s="29">
        <v>198</v>
      </c>
      <c r="B206" s="34">
        <v>502</v>
      </c>
      <c r="C206" s="35" t="s">
        <v>377</v>
      </c>
      <c r="D206" s="35" t="s">
        <v>55</v>
      </c>
      <c r="E206" s="36" t="s">
        <v>171</v>
      </c>
      <c r="F206" s="92">
        <v>0</v>
      </c>
      <c r="G206" s="37">
        <v>971.7</v>
      </c>
      <c r="H206" s="37">
        <v>971.7</v>
      </c>
      <c r="I206" s="37">
        <f>H206/G206*100</f>
        <v>100</v>
      </c>
      <c r="J206" s="8"/>
    </row>
    <row r="207" spans="1:13" s="3" customFormat="1" ht="40.5" customHeight="1">
      <c r="A207" s="29">
        <v>199</v>
      </c>
      <c r="B207" s="30">
        <v>502</v>
      </c>
      <c r="C207" s="31" t="s">
        <v>153</v>
      </c>
      <c r="D207" s="31"/>
      <c r="E207" s="28" t="s">
        <v>394</v>
      </c>
      <c r="F207" s="91">
        <f t="shared" ref="F207:I208" si="22">SUM(F208)</f>
        <v>1313</v>
      </c>
      <c r="G207" s="33">
        <f t="shared" si="22"/>
        <v>0</v>
      </c>
      <c r="H207" s="33">
        <f t="shared" si="22"/>
        <v>0</v>
      </c>
      <c r="I207" s="33">
        <f t="shared" si="22"/>
        <v>0</v>
      </c>
      <c r="J207" s="8"/>
    </row>
    <row r="208" spans="1:13" s="3" customFormat="1" ht="46.5" customHeight="1">
      <c r="A208" s="29">
        <v>200</v>
      </c>
      <c r="B208" s="61">
        <v>502</v>
      </c>
      <c r="C208" s="62" t="s">
        <v>245</v>
      </c>
      <c r="D208" s="62"/>
      <c r="E208" s="72" t="s">
        <v>365</v>
      </c>
      <c r="F208" s="101">
        <f t="shared" si="22"/>
        <v>1313</v>
      </c>
      <c r="G208" s="33">
        <f t="shared" si="22"/>
        <v>0</v>
      </c>
      <c r="H208" s="33">
        <f t="shared" si="22"/>
        <v>0</v>
      </c>
      <c r="I208" s="33">
        <f t="shared" si="22"/>
        <v>0</v>
      </c>
      <c r="J208" s="8"/>
    </row>
    <row r="209" spans="1:13" s="3" customFormat="1" ht="33" customHeight="1">
      <c r="A209" s="29">
        <v>201</v>
      </c>
      <c r="B209" s="65">
        <v>502</v>
      </c>
      <c r="C209" s="66" t="s">
        <v>245</v>
      </c>
      <c r="D209" s="66" t="s">
        <v>55</v>
      </c>
      <c r="E209" s="67" t="s">
        <v>171</v>
      </c>
      <c r="F209" s="97">
        <v>1313</v>
      </c>
      <c r="G209" s="37">
        <v>0</v>
      </c>
      <c r="H209" s="37">
        <v>0</v>
      </c>
      <c r="I209" s="37">
        <v>0</v>
      </c>
      <c r="J209" s="8"/>
    </row>
    <row r="210" spans="1:13" ht="43.5" customHeight="1">
      <c r="A210" s="29">
        <v>202</v>
      </c>
      <c r="B210" s="30">
        <v>502</v>
      </c>
      <c r="C210" s="31" t="s">
        <v>240</v>
      </c>
      <c r="D210" s="31"/>
      <c r="E210" s="72" t="s">
        <v>319</v>
      </c>
      <c r="F210" s="101">
        <f>SUM(F211+F213)</f>
        <v>1891</v>
      </c>
      <c r="G210" s="33">
        <f>SUM(G211+G213)</f>
        <v>1229.4000000000001</v>
      </c>
      <c r="H210" s="33">
        <f>SUM(H211+H213)</f>
        <v>1229.3</v>
      </c>
      <c r="I210" s="33">
        <f>H210/G210*100</f>
        <v>99.991865950870334</v>
      </c>
      <c r="J210" s="8" t="e">
        <f>#REF!+#REF!+#REF!+#REF!</f>
        <v>#REF!</v>
      </c>
    </row>
    <row r="211" spans="1:13" ht="43.5" customHeight="1">
      <c r="A211" s="29">
        <v>203</v>
      </c>
      <c r="B211" s="30">
        <v>502</v>
      </c>
      <c r="C211" s="31" t="s">
        <v>239</v>
      </c>
      <c r="D211" s="31"/>
      <c r="E211" s="45" t="s">
        <v>316</v>
      </c>
      <c r="F211" s="93">
        <f>SUM(F212)</f>
        <v>100</v>
      </c>
      <c r="G211" s="33">
        <f>SUM(G212)</f>
        <v>0</v>
      </c>
      <c r="H211" s="33">
        <f>SUM(H212)</f>
        <v>0</v>
      </c>
      <c r="I211" s="33">
        <f>SUM(I212)</f>
        <v>0</v>
      </c>
      <c r="J211" s="8"/>
    </row>
    <row r="212" spans="1:13" ht="36.75" customHeight="1">
      <c r="A212" s="29">
        <v>204</v>
      </c>
      <c r="B212" s="34">
        <v>502</v>
      </c>
      <c r="C212" s="35" t="s">
        <v>239</v>
      </c>
      <c r="D212" s="35" t="s">
        <v>55</v>
      </c>
      <c r="E212" s="36" t="s">
        <v>171</v>
      </c>
      <c r="F212" s="92">
        <v>100</v>
      </c>
      <c r="G212" s="37">
        <f>100-100</f>
        <v>0</v>
      </c>
      <c r="H212" s="37">
        <v>0</v>
      </c>
      <c r="I212" s="37">
        <f>100-100</f>
        <v>0</v>
      </c>
      <c r="J212" s="8"/>
    </row>
    <row r="213" spans="1:13" ht="67.5" customHeight="1">
      <c r="A213" s="29">
        <v>205</v>
      </c>
      <c r="B213" s="30">
        <v>502</v>
      </c>
      <c r="C213" s="31" t="s">
        <v>317</v>
      </c>
      <c r="D213" s="31"/>
      <c r="E213" s="45" t="s">
        <v>338</v>
      </c>
      <c r="F213" s="93">
        <f>SUM(F214)</f>
        <v>1791</v>
      </c>
      <c r="G213" s="33">
        <f>SUM(G214)</f>
        <v>1229.4000000000001</v>
      </c>
      <c r="H213" s="33">
        <f>SUM(H214)</f>
        <v>1229.3</v>
      </c>
      <c r="I213" s="33">
        <f>SUM(I214)</f>
        <v>99.991865950870334</v>
      </c>
      <c r="J213" s="8"/>
    </row>
    <row r="214" spans="1:13" ht="33" customHeight="1">
      <c r="A214" s="29">
        <v>206</v>
      </c>
      <c r="B214" s="34">
        <v>502</v>
      </c>
      <c r="C214" s="35" t="s">
        <v>317</v>
      </c>
      <c r="D214" s="35" t="s">
        <v>55</v>
      </c>
      <c r="E214" s="36" t="s">
        <v>171</v>
      </c>
      <c r="F214" s="92">
        <v>1791</v>
      </c>
      <c r="G214" s="37">
        <v>1229.4000000000001</v>
      </c>
      <c r="H214" s="37">
        <v>1229.3</v>
      </c>
      <c r="I214" s="37">
        <f>H214/G214*100</f>
        <v>99.991865950870334</v>
      </c>
      <c r="J214" s="8"/>
    </row>
    <row r="215" spans="1:13" ht="18.75" customHeight="1">
      <c r="A215" s="29">
        <v>207</v>
      </c>
      <c r="B215" s="30">
        <v>503</v>
      </c>
      <c r="C215" s="31"/>
      <c r="D215" s="31"/>
      <c r="E215" s="28" t="s">
        <v>16</v>
      </c>
      <c r="F215" s="91">
        <f>SUM(F216)</f>
        <v>8969</v>
      </c>
      <c r="G215" s="33">
        <f>SUM(G216+G225)</f>
        <v>7460.8</v>
      </c>
      <c r="H215" s="110">
        <f>SUM(H216+H225)</f>
        <v>6936.6</v>
      </c>
      <c r="I215" s="33">
        <f>H215/G215*100</f>
        <v>92.973943812995927</v>
      </c>
      <c r="J215" s="9"/>
    </row>
    <row r="216" spans="1:13" ht="43.5" customHeight="1">
      <c r="A216" s="29">
        <v>208</v>
      </c>
      <c r="B216" s="30">
        <v>503</v>
      </c>
      <c r="C216" s="31" t="s">
        <v>135</v>
      </c>
      <c r="D216" s="31"/>
      <c r="E216" s="45" t="s">
        <v>426</v>
      </c>
      <c r="F216" s="93">
        <f>SUM(F217+F219+F221+F223)</f>
        <v>8969</v>
      </c>
      <c r="G216" s="33">
        <f>SUM(G217+G219+G221+G223)</f>
        <v>7460.8</v>
      </c>
      <c r="H216" s="33">
        <f>SUM(H217+H219+H221+H223)</f>
        <v>6936.6</v>
      </c>
      <c r="I216" s="33">
        <f>H216/G216*100</f>
        <v>92.973943812995927</v>
      </c>
      <c r="J216" s="8" t="e">
        <f>#REF!+#REF!+#REF!+#REF!+#REF!</f>
        <v>#REF!</v>
      </c>
    </row>
    <row r="217" spans="1:13" s="3" customFormat="1" ht="23.25" customHeight="1">
      <c r="A217" s="29">
        <v>209</v>
      </c>
      <c r="B217" s="30">
        <v>503</v>
      </c>
      <c r="C217" s="31" t="s">
        <v>242</v>
      </c>
      <c r="D217" s="31"/>
      <c r="E217" s="28" t="s">
        <v>209</v>
      </c>
      <c r="F217" s="91">
        <f>SUM(F218)</f>
        <v>5528</v>
      </c>
      <c r="G217" s="33">
        <f>G218</f>
        <v>5438.5</v>
      </c>
      <c r="H217" s="33">
        <f>SUM(H218)</f>
        <v>5287.4</v>
      </c>
      <c r="I217" s="33">
        <f>I218</f>
        <v>97.221660384297138</v>
      </c>
      <c r="J217" s="8">
        <v>150</v>
      </c>
    </row>
    <row r="218" spans="1:13" s="3" customFormat="1" ht="27.75" customHeight="1">
      <c r="A218" s="29">
        <v>210</v>
      </c>
      <c r="B218" s="34">
        <v>503</v>
      </c>
      <c r="C218" s="35" t="s">
        <v>242</v>
      </c>
      <c r="D218" s="35" t="s">
        <v>55</v>
      </c>
      <c r="E218" s="36" t="s">
        <v>171</v>
      </c>
      <c r="F218" s="92">
        <v>5528</v>
      </c>
      <c r="G218" s="37">
        <v>5438.5</v>
      </c>
      <c r="H218" s="37">
        <v>5287.4</v>
      </c>
      <c r="I218" s="37">
        <f>H218/G218*100</f>
        <v>97.221660384297138</v>
      </c>
      <c r="J218" s="8"/>
      <c r="K218" s="22"/>
    </row>
    <row r="219" spans="1:13" s="3" customFormat="1" ht="21.75" customHeight="1">
      <c r="A219" s="29">
        <v>211</v>
      </c>
      <c r="B219" s="30">
        <v>503</v>
      </c>
      <c r="C219" s="31" t="s">
        <v>243</v>
      </c>
      <c r="D219" s="31"/>
      <c r="E219" s="28" t="s">
        <v>17</v>
      </c>
      <c r="F219" s="91">
        <f>SUM(F220)</f>
        <v>658</v>
      </c>
      <c r="G219" s="33">
        <f>SUM(G220)</f>
        <v>436.3</v>
      </c>
      <c r="H219" s="33">
        <f>SUM(H220)</f>
        <v>390.6</v>
      </c>
      <c r="I219" s="33">
        <f>SUM(I220)</f>
        <v>89.525555810222329</v>
      </c>
      <c r="J219" s="8"/>
    </row>
    <row r="220" spans="1:13" s="2" customFormat="1" ht="30.75" customHeight="1">
      <c r="A220" s="29">
        <v>212</v>
      </c>
      <c r="B220" s="34">
        <v>503</v>
      </c>
      <c r="C220" s="35" t="s">
        <v>243</v>
      </c>
      <c r="D220" s="35" t="s">
        <v>55</v>
      </c>
      <c r="E220" s="36" t="s">
        <v>171</v>
      </c>
      <c r="F220" s="92">
        <v>658</v>
      </c>
      <c r="G220" s="37">
        <v>436.3</v>
      </c>
      <c r="H220" s="37">
        <v>390.6</v>
      </c>
      <c r="I220" s="37">
        <f>H220/G220*100</f>
        <v>89.525555810222329</v>
      </c>
      <c r="J220" s="10"/>
    </row>
    <row r="221" spans="1:13" ht="69" customHeight="1">
      <c r="A221" s="29">
        <v>213</v>
      </c>
      <c r="B221" s="30">
        <v>503</v>
      </c>
      <c r="C221" s="31" t="s">
        <v>244</v>
      </c>
      <c r="D221" s="31"/>
      <c r="E221" s="28" t="s">
        <v>241</v>
      </c>
      <c r="F221" s="91">
        <f>SUM(F222)</f>
        <v>2483</v>
      </c>
      <c r="G221" s="33">
        <f>SUM(G222)</f>
        <v>1586</v>
      </c>
      <c r="H221" s="33">
        <f>SUM(H222)</f>
        <v>1258.5999999999999</v>
      </c>
      <c r="I221" s="33">
        <f>SUM(I222)</f>
        <v>79.35687263556116</v>
      </c>
      <c r="J221" s="10">
        <v>50</v>
      </c>
    </row>
    <row r="222" spans="1:13" ht="27" customHeight="1">
      <c r="A222" s="29">
        <v>214</v>
      </c>
      <c r="B222" s="34">
        <v>503</v>
      </c>
      <c r="C222" s="35" t="s">
        <v>244</v>
      </c>
      <c r="D222" s="35" t="s">
        <v>55</v>
      </c>
      <c r="E222" s="36" t="s">
        <v>171</v>
      </c>
      <c r="F222" s="92">
        <v>2483</v>
      </c>
      <c r="G222" s="37">
        <v>1586</v>
      </c>
      <c r="H222" s="37">
        <v>1258.5999999999999</v>
      </c>
      <c r="I222" s="37">
        <f>H222/G222*100</f>
        <v>79.35687263556116</v>
      </c>
      <c r="J222" s="10"/>
      <c r="K222" s="118"/>
      <c r="L222" s="118"/>
      <c r="M222" s="118"/>
    </row>
    <row r="223" spans="1:13" ht="75.75" customHeight="1">
      <c r="A223" s="29">
        <v>215</v>
      </c>
      <c r="B223" s="30">
        <v>503</v>
      </c>
      <c r="C223" s="31" t="s">
        <v>353</v>
      </c>
      <c r="D223" s="35"/>
      <c r="E223" s="28" t="s">
        <v>354</v>
      </c>
      <c r="F223" s="91">
        <f>SUM(F224)</f>
        <v>300</v>
      </c>
      <c r="G223" s="33">
        <f>SUM(G224)</f>
        <v>0</v>
      </c>
      <c r="H223" s="33">
        <v>0</v>
      </c>
      <c r="I223" s="33">
        <f>SUM(I224)</f>
        <v>0</v>
      </c>
      <c r="J223" s="10"/>
      <c r="K223" s="80"/>
      <c r="L223" s="80"/>
      <c r="M223" s="80"/>
    </row>
    <row r="224" spans="1:13" ht="27" customHeight="1">
      <c r="A224" s="29">
        <v>216</v>
      </c>
      <c r="B224" s="34">
        <v>503</v>
      </c>
      <c r="C224" s="35" t="s">
        <v>353</v>
      </c>
      <c r="D224" s="35" t="s">
        <v>55</v>
      </c>
      <c r="E224" s="36" t="s">
        <v>171</v>
      </c>
      <c r="F224" s="92">
        <v>300</v>
      </c>
      <c r="G224" s="37">
        <f>300-300</f>
        <v>0</v>
      </c>
      <c r="H224" s="37">
        <v>0</v>
      </c>
      <c r="I224" s="37">
        <f>300-300</f>
        <v>0</v>
      </c>
      <c r="J224" s="10"/>
      <c r="K224" s="80"/>
      <c r="L224" s="80"/>
      <c r="M224" s="80"/>
    </row>
    <row r="225" spans="1:10" ht="45" customHeight="1">
      <c r="A225" s="29">
        <v>217</v>
      </c>
      <c r="B225" s="30">
        <v>503</v>
      </c>
      <c r="C225" s="31" t="s">
        <v>217</v>
      </c>
      <c r="D225" s="31"/>
      <c r="E225" s="28" t="s">
        <v>287</v>
      </c>
      <c r="F225" s="91">
        <v>0</v>
      </c>
      <c r="G225" s="33">
        <v>0</v>
      </c>
      <c r="H225" s="33">
        <v>0</v>
      </c>
      <c r="I225" s="33">
        <v>0</v>
      </c>
      <c r="J225" s="10"/>
    </row>
    <row r="226" spans="1:10" ht="22.5" customHeight="1">
      <c r="A226" s="29">
        <v>218</v>
      </c>
      <c r="B226" s="30">
        <v>505</v>
      </c>
      <c r="C226" s="31"/>
      <c r="D226" s="31"/>
      <c r="E226" s="28" t="s">
        <v>51</v>
      </c>
      <c r="F226" s="91">
        <f t="shared" ref="F226:H226" si="23">SUM(F227)</f>
        <v>27</v>
      </c>
      <c r="G226" s="33">
        <f t="shared" si="23"/>
        <v>3090.8</v>
      </c>
      <c r="H226" s="33">
        <f t="shared" si="23"/>
        <v>2852.6</v>
      </c>
      <c r="I226" s="33">
        <f>H226/G226*100</f>
        <v>92.293257409085015</v>
      </c>
      <c r="J226" s="9"/>
    </row>
    <row r="227" spans="1:10" ht="42" customHeight="1">
      <c r="A227" s="29">
        <v>219</v>
      </c>
      <c r="B227" s="30">
        <v>505</v>
      </c>
      <c r="C227" s="31" t="s">
        <v>135</v>
      </c>
      <c r="D227" s="31"/>
      <c r="E227" s="45" t="s">
        <v>426</v>
      </c>
      <c r="F227" s="93">
        <f>SUM(F230)</f>
        <v>27</v>
      </c>
      <c r="G227" s="33">
        <f>SUM(G228+G230)</f>
        <v>3090.8</v>
      </c>
      <c r="H227" s="33">
        <f>SUM(H228+H230)</f>
        <v>2852.6</v>
      </c>
      <c r="I227" s="33">
        <f>H227/G227*100</f>
        <v>92.293257409085015</v>
      </c>
      <c r="J227" s="9"/>
    </row>
    <row r="228" spans="1:10" ht="42" customHeight="1">
      <c r="A228" s="29">
        <v>220</v>
      </c>
      <c r="B228" s="30">
        <v>505</v>
      </c>
      <c r="C228" s="31" t="s">
        <v>395</v>
      </c>
      <c r="D228" s="31"/>
      <c r="E228" s="45" t="s">
        <v>396</v>
      </c>
      <c r="F228" s="93">
        <v>0</v>
      </c>
      <c r="G228" s="33">
        <f>SUM(G229)</f>
        <v>3063.8</v>
      </c>
      <c r="H228" s="33">
        <f>SUM(H229)</f>
        <v>2852.6</v>
      </c>
      <c r="I228" s="33">
        <f>H228/G228*100</f>
        <v>93.106599647496566</v>
      </c>
      <c r="J228" s="9"/>
    </row>
    <row r="229" spans="1:10" ht="33" customHeight="1">
      <c r="A229" s="29">
        <v>221</v>
      </c>
      <c r="B229" s="34">
        <v>505</v>
      </c>
      <c r="C229" s="35" t="s">
        <v>395</v>
      </c>
      <c r="D229" s="35" t="s">
        <v>55</v>
      </c>
      <c r="E229" s="36" t="s">
        <v>171</v>
      </c>
      <c r="F229" s="94">
        <v>0</v>
      </c>
      <c r="G229" s="114">
        <v>3063.8</v>
      </c>
      <c r="H229" s="114">
        <v>2852.6</v>
      </c>
      <c r="I229" s="114">
        <f>H229/G229*100</f>
        <v>93.106599647496566</v>
      </c>
      <c r="J229" s="9"/>
    </row>
    <row r="230" spans="1:10" ht="68.25" customHeight="1">
      <c r="A230" s="29">
        <v>222</v>
      </c>
      <c r="B230" s="30">
        <v>505</v>
      </c>
      <c r="C230" s="31" t="s">
        <v>305</v>
      </c>
      <c r="D230" s="31"/>
      <c r="E230" s="47" t="s">
        <v>94</v>
      </c>
      <c r="F230" s="73">
        <f>SUM(F231)</f>
        <v>27</v>
      </c>
      <c r="G230" s="33">
        <f>G231</f>
        <v>27</v>
      </c>
      <c r="H230" s="33">
        <f>SUM(H231)</f>
        <v>0</v>
      </c>
      <c r="I230" s="33">
        <f>I231</f>
        <v>0</v>
      </c>
      <c r="J230" s="9"/>
    </row>
    <row r="231" spans="1:10" ht="45" customHeight="1">
      <c r="A231" s="29">
        <v>223</v>
      </c>
      <c r="B231" s="34">
        <v>505</v>
      </c>
      <c r="C231" s="35" t="s">
        <v>305</v>
      </c>
      <c r="D231" s="35" t="s">
        <v>47</v>
      </c>
      <c r="E231" s="36" t="s">
        <v>173</v>
      </c>
      <c r="F231" s="92">
        <v>27</v>
      </c>
      <c r="G231" s="37">
        <v>27</v>
      </c>
      <c r="H231" s="37">
        <v>0</v>
      </c>
      <c r="I231" s="37">
        <f>H231/G231*100</f>
        <v>0</v>
      </c>
      <c r="J231" s="9"/>
    </row>
    <row r="232" spans="1:10" ht="24" customHeight="1">
      <c r="A232" s="29">
        <v>224</v>
      </c>
      <c r="B232" s="30">
        <v>600</v>
      </c>
      <c r="C232" s="31"/>
      <c r="D232" s="31"/>
      <c r="E232" s="32" t="s">
        <v>18</v>
      </c>
      <c r="F232" s="91">
        <f t="shared" ref="F232:I234" si="24">SUM(F233)</f>
        <v>564.1</v>
      </c>
      <c r="G232" s="110">
        <f t="shared" si="24"/>
        <v>80.5</v>
      </c>
      <c r="H232" s="110">
        <f t="shared" si="24"/>
        <v>74.8</v>
      </c>
      <c r="I232" s="33">
        <f t="shared" si="24"/>
        <v>92.919254658385086</v>
      </c>
      <c r="J232" s="9"/>
    </row>
    <row r="233" spans="1:10" ht="30" customHeight="1">
      <c r="A233" s="29">
        <v>225</v>
      </c>
      <c r="B233" s="30">
        <v>603</v>
      </c>
      <c r="C233" s="31"/>
      <c r="D233" s="31"/>
      <c r="E233" s="28" t="s">
        <v>162</v>
      </c>
      <c r="F233" s="91">
        <f t="shared" si="24"/>
        <v>564.1</v>
      </c>
      <c r="G233" s="33">
        <f t="shared" si="24"/>
        <v>80.5</v>
      </c>
      <c r="H233" s="33">
        <f t="shared" si="24"/>
        <v>74.8</v>
      </c>
      <c r="I233" s="33">
        <f t="shared" si="24"/>
        <v>92.919254658385086</v>
      </c>
      <c r="J233" s="9"/>
    </row>
    <row r="234" spans="1:10" ht="39.75" customHeight="1">
      <c r="A234" s="29">
        <v>226</v>
      </c>
      <c r="B234" s="30">
        <v>603</v>
      </c>
      <c r="C234" s="31" t="s">
        <v>166</v>
      </c>
      <c r="D234" s="31"/>
      <c r="E234" s="28" t="s">
        <v>427</v>
      </c>
      <c r="F234" s="91">
        <f t="shared" si="24"/>
        <v>564.1</v>
      </c>
      <c r="G234" s="33">
        <f t="shared" si="24"/>
        <v>80.5</v>
      </c>
      <c r="H234" s="33">
        <f t="shared" si="24"/>
        <v>74.8</v>
      </c>
      <c r="I234" s="33">
        <f t="shared" si="24"/>
        <v>92.919254658385086</v>
      </c>
      <c r="J234" s="8" t="e">
        <f>J235</f>
        <v>#REF!</v>
      </c>
    </row>
    <row r="235" spans="1:10" ht="50.25" customHeight="1">
      <c r="A235" s="29">
        <v>227</v>
      </c>
      <c r="B235" s="30">
        <v>603</v>
      </c>
      <c r="C235" s="31" t="s">
        <v>138</v>
      </c>
      <c r="D235" s="35"/>
      <c r="E235" s="28" t="s">
        <v>69</v>
      </c>
      <c r="F235" s="91">
        <f>SUM(F236)</f>
        <v>564.1</v>
      </c>
      <c r="G235" s="33">
        <f>G236</f>
        <v>80.5</v>
      </c>
      <c r="H235" s="33">
        <f>SUM(H236)</f>
        <v>74.8</v>
      </c>
      <c r="I235" s="33">
        <f>I236</f>
        <v>92.919254658385086</v>
      </c>
      <c r="J235" s="8" t="e">
        <f>J236+#REF!+#REF!</f>
        <v>#REF!</v>
      </c>
    </row>
    <row r="236" spans="1:10" ht="30" customHeight="1">
      <c r="A236" s="29">
        <v>228</v>
      </c>
      <c r="B236" s="34">
        <v>603</v>
      </c>
      <c r="C236" s="35" t="s">
        <v>138</v>
      </c>
      <c r="D236" s="35" t="s">
        <v>55</v>
      </c>
      <c r="E236" s="36" t="s">
        <v>171</v>
      </c>
      <c r="F236" s="92">
        <v>564.1</v>
      </c>
      <c r="G236" s="37">
        <v>80.5</v>
      </c>
      <c r="H236" s="37">
        <v>74.8</v>
      </c>
      <c r="I236" s="37">
        <f>H236/G236*100</f>
        <v>92.919254658385086</v>
      </c>
      <c r="J236" s="8">
        <f>J237</f>
        <v>581</v>
      </c>
    </row>
    <row r="237" spans="1:10" ht="21.75" customHeight="1">
      <c r="A237" s="29">
        <v>229</v>
      </c>
      <c r="B237" s="30">
        <v>700</v>
      </c>
      <c r="C237" s="31"/>
      <c r="D237" s="31"/>
      <c r="E237" s="32" t="s">
        <v>19</v>
      </c>
      <c r="F237" s="91">
        <f>SUM(F238+F248+F265+F270+F297)</f>
        <v>150773.30000000002</v>
      </c>
      <c r="G237" s="110">
        <f>SUM(G238+G248+G265+G270+G297)</f>
        <v>156563.59999999998</v>
      </c>
      <c r="H237" s="110">
        <f>SUM(H238+H248+H265+H270+H297)</f>
        <v>153044.9</v>
      </c>
      <c r="I237" s="33">
        <f>H237/G237*100</f>
        <v>97.752542736625898</v>
      </c>
      <c r="J237" s="8">
        <f>J238</f>
        <v>581</v>
      </c>
    </row>
    <row r="238" spans="1:10" ht="22.5" customHeight="1">
      <c r="A238" s="29">
        <v>230</v>
      </c>
      <c r="B238" s="30">
        <v>701</v>
      </c>
      <c r="C238" s="31"/>
      <c r="D238" s="31"/>
      <c r="E238" s="28" t="s">
        <v>20</v>
      </c>
      <c r="F238" s="91">
        <f>SUM(F239)</f>
        <v>50798</v>
      </c>
      <c r="G238" s="110">
        <f>SUM(G239)</f>
        <v>49328</v>
      </c>
      <c r="H238" s="110">
        <f>SUM(H239)</f>
        <v>48161</v>
      </c>
      <c r="I238" s="33">
        <f>H238/G238*100</f>
        <v>97.634203697697046</v>
      </c>
      <c r="J238" s="9">
        <v>581</v>
      </c>
    </row>
    <row r="239" spans="1:10" ht="44.25" customHeight="1">
      <c r="A239" s="29">
        <v>231</v>
      </c>
      <c r="B239" s="30">
        <v>701</v>
      </c>
      <c r="C239" s="31" t="s">
        <v>139</v>
      </c>
      <c r="D239" s="35"/>
      <c r="E239" s="28" t="s">
        <v>324</v>
      </c>
      <c r="F239" s="91">
        <f>SUM(F240+F243)</f>
        <v>50798</v>
      </c>
      <c r="G239" s="33">
        <f>SUM(G240+G243)</f>
        <v>49328</v>
      </c>
      <c r="H239" s="33">
        <f>SUM(H240+H243)</f>
        <v>48161</v>
      </c>
      <c r="I239" s="33">
        <f>H239/G239*100</f>
        <v>97.634203697697046</v>
      </c>
      <c r="J239" s="9"/>
    </row>
    <row r="240" spans="1:10" ht="32.25" customHeight="1">
      <c r="A240" s="29">
        <v>232</v>
      </c>
      <c r="B240" s="30">
        <v>701</v>
      </c>
      <c r="C240" s="31" t="s">
        <v>337</v>
      </c>
      <c r="D240" s="31"/>
      <c r="E240" s="28" t="s">
        <v>246</v>
      </c>
      <c r="F240" s="91">
        <f>SUM(F241)</f>
        <v>28000</v>
      </c>
      <c r="G240" s="33">
        <f>SUM(G241)</f>
        <v>28000</v>
      </c>
      <c r="H240" s="33">
        <f>SUM(H241)</f>
        <v>26833</v>
      </c>
      <c r="I240" s="33">
        <f>H240/G240*100</f>
        <v>95.832142857142856</v>
      </c>
      <c r="J240" s="9"/>
    </row>
    <row r="241" spans="1:11" ht="54" customHeight="1">
      <c r="A241" s="29">
        <v>233</v>
      </c>
      <c r="B241" s="30">
        <v>701</v>
      </c>
      <c r="C241" s="31" t="s">
        <v>140</v>
      </c>
      <c r="D241" s="31"/>
      <c r="E241" s="28" t="s">
        <v>70</v>
      </c>
      <c r="F241" s="91">
        <f>SUM(F242)</f>
        <v>28000</v>
      </c>
      <c r="G241" s="33">
        <f>SUM(G242:G242)</f>
        <v>28000</v>
      </c>
      <c r="H241" s="33">
        <f>SUM(H242)</f>
        <v>26833</v>
      </c>
      <c r="I241" s="33">
        <f>SUM(I242:I242)</f>
        <v>95.832142857142856</v>
      </c>
      <c r="J241" s="9"/>
    </row>
    <row r="242" spans="1:11" ht="24" customHeight="1">
      <c r="A242" s="29">
        <v>234</v>
      </c>
      <c r="B242" s="34">
        <v>701</v>
      </c>
      <c r="C242" s="35" t="s">
        <v>140</v>
      </c>
      <c r="D242" s="35" t="s">
        <v>277</v>
      </c>
      <c r="E242" s="36" t="s">
        <v>278</v>
      </c>
      <c r="F242" s="92">
        <v>28000</v>
      </c>
      <c r="G242" s="37">
        <v>28000</v>
      </c>
      <c r="H242" s="37">
        <v>26833</v>
      </c>
      <c r="I242" s="37">
        <f>H242/G242*100</f>
        <v>95.832142857142856</v>
      </c>
      <c r="J242" s="9"/>
      <c r="K242" s="83" t="s">
        <v>355</v>
      </c>
    </row>
    <row r="243" spans="1:11" ht="62.25" customHeight="1">
      <c r="A243" s="29">
        <v>235</v>
      </c>
      <c r="B243" s="30">
        <v>701</v>
      </c>
      <c r="C243" s="31" t="s">
        <v>141</v>
      </c>
      <c r="D243" s="35"/>
      <c r="E243" s="28" t="s">
        <v>71</v>
      </c>
      <c r="F243" s="91">
        <f>SUM(F244+F246)</f>
        <v>22798</v>
      </c>
      <c r="G243" s="33">
        <v>21328</v>
      </c>
      <c r="H243" s="33">
        <f>SUM(H244+H246)</f>
        <v>21328</v>
      </c>
      <c r="I243" s="33">
        <f>H243/G243*100</f>
        <v>100</v>
      </c>
      <c r="J243" s="9"/>
    </row>
    <row r="244" spans="1:11" ht="81" customHeight="1">
      <c r="A244" s="29">
        <v>236</v>
      </c>
      <c r="B244" s="30">
        <v>701</v>
      </c>
      <c r="C244" s="31" t="s">
        <v>170</v>
      </c>
      <c r="D244" s="31"/>
      <c r="E244" s="28" t="s">
        <v>72</v>
      </c>
      <c r="F244" s="91">
        <f>SUM(F245)</f>
        <v>22439</v>
      </c>
      <c r="G244" s="33">
        <f>SUM(G245:G245)</f>
        <v>20969</v>
      </c>
      <c r="H244" s="33">
        <f>SUM(H245)</f>
        <v>20969</v>
      </c>
      <c r="I244" s="33">
        <f>SUM(I245:I245)</f>
        <v>100</v>
      </c>
      <c r="J244" s="8"/>
    </row>
    <row r="245" spans="1:11" ht="19.5" customHeight="1">
      <c r="A245" s="29">
        <v>237</v>
      </c>
      <c r="B245" s="34">
        <v>701</v>
      </c>
      <c r="C245" s="35" t="s">
        <v>170</v>
      </c>
      <c r="D245" s="35" t="s">
        <v>277</v>
      </c>
      <c r="E245" s="36" t="s">
        <v>278</v>
      </c>
      <c r="F245" s="92">
        <v>22439</v>
      </c>
      <c r="G245" s="37">
        <v>20969</v>
      </c>
      <c r="H245" s="37">
        <v>20969</v>
      </c>
      <c r="I245" s="37">
        <f>H245/G245*100</f>
        <v>100</v>
      </c>
      <c r="J245" s="8"/>
    </row>
    <row r="246" spans="1:11" ht="81" customHeight="1">
      <c r="A246" s="29">
        <v>238</v>
      </c>
      <c r="B246" s="30">
        <v>701</v>
      </c>
      <c r="C246" s="31" t="s">
        <v>249</v>
      </c>
      <c r="D246" s="31"/>
      <c r="E246" s="28" t="s">
        <v>73</v>
      </c>
      <c r="F246" s="91">
        <f>SUM(F247)</f>
        <v>359</v>
      </c>
      <c r="G246" s="33">
        <f>SUM(G247:G247)</f>
        <v>359</v>
      </c>
      <c r="H246" s="33">
        <f>SUM(H247)</f>
        <v>359</v>
      </c>
      <c r="I246" s="33">
        <f>SUM(I247:I247)</f>
        <v>100</v>
      </c>
      <c r="J246" s="8"/>
    </row>
    <row r="247" spans="1:11" ht="18.75" customHeight="1">
      <c r="A247" s="29">
        <v>239</v>
      </c>
      <c r="B247" s="34">
        <v>701</v>
      </c>
      <c r="C247" s="35" t="s">
        <v>249</v>
      </c>
      <c r="D247" s="35" t="s">
        <v>277</v>
      </c>
      <c r="E247" s="36" t="s">
        <v>278</v>
      </c>
      <c r="F247" s="92">
        <v>359</v>
      </c>
      <c r="G247" s="37">
        <v>359</v>
      </c>
      <c r="H247" s="37">
        <v>359</v>
      </c>
      <c r="I247" s="37">
        <f>H247/G247*100</f>
        <v>100</v>
      </c>
      <c r="J247" s="8"/>
    </row>
    <row r="248" spans="1:11" ht="27" customHeight="1">
      <c r="A248" s="29">
        <v>240</v>
      </c>
      <c r="B248" s="30">
        <v>702</v>
      </c>
      <c r="C248" s="31"/>
      <c r="D248" s="31"/>
      <c r="E248" s="28" t="s">
        <v>21</v>
      </c>
      <c r="F248" s="91">
        <f>SUM(F249+F264)</f>
        <v>86871.7</v>
      </c>
      <c r="G248" s="110">
        <f>SUM(G249+G264)</f>
        <v>96109.299999999988</v>
      </c>
      <c r="H248" s="110">
        <f>SUM(H249+H264)</f>
        <v>93997.1</v>
      </c>
      <c r="I248" s="33">
        <f>H248/G248*100</f>
        <v>97.802293846693317</v>
      </c>
      <c r="J248" s="8"/>
    </row>
    <row r="249" spans="1:11" ht="38.25" customHeight="1">
      <c r="A249" s="29">
        <v>241</v>
      </c>
      <c r="B249" s="30">
        <v>702</v>
      </c>
      <c r="C249" s="31" t="s">
        <v>139</v>
      </c>
      <c r="D249" s="31"/>
      <c r="E249" s="28" t="s">
        <v>324</v>
      </c>
      <c r="F249" s="91">
        <f>SUM(F250+F255+F260+F262)</f>
        <v>86871.7</v>
      </c>
      <c r="G249" s="33">
        <f>SUM(G250+G255+G260+G262)</f>
        <v>96109.299999999988</v>
      </c>
      <c r="H249" s="33">
        <f>SUM(H250+H255+H260+H262)</f>
        <v>93997.1</v>
      </c>
      <c r="I249" s="33">
        <f>H249/G249*100</f>
        <v>97.802293846693317</v>
      </c>
      <c r="J249" s="8">
        <f>J251</f>
        <v>81276</v>
      </c>
    </row>
    <row r="250" spans="1:11" ht="35.25" customHeight="1">
      <c r="A250" s="29">
        <v>242</v>
      </c>
      <c r="B250" s="30">
        <v>702</v>
      </c>
      <c r="C250" s="31" t="s">
        <v>332</v>
      </c>
      <c r="D250" s="31"/>
      <c r="E250" s="28" t="s">
        <v>267</v>
      </c>
      <c r="F250" s="91">
        <f>SUM(F251+F253)</f>
        <v>33500</v>
      </c>
      <c r="G250" s="33">
        <f>SUM(G251+G253)</f>
        <v>37135.1</v>
      </c>
      <c r="H250" s="33">
        <f>SUM(H251+H253)</f>
        <v>35547.699999999997</v>
      </c>
      <c r="I250" s="33">
        <f>H250/G250*100</f>
        <v>95.725338022517775</v>
      </c>
      <c r="J250" s="8"/>
    </row>
    <row r="251" spans="1:11" ht="39.75" customHeight="1">
      <c r="A251" s="29">
        <v>243</v>
      </c>
      <c r="B251" s="30">
        <v>702</v>
      </c>
      <c r="C251" s="31" t="s">
        <v>250</v>
      </c>
      <c r="D251" s="31"/>
      <c r="E251" s="28" t="s">
        <v>74</v>
      </c>
      <c r="F251" s="91">
        <f>SUM(F252)</f>
        <v>33500</v>
      </c>
      <c r="G251" s="33">
        <f>SUM(G252:G252)</f>
        <v>32313.8</v>
      </c>
      <c r="H251" s="33">
        <f>SUM(H252)</f>
        <v>31769.3</v>
      </c>
      <c r="I251" s="33">
        <f>SUM(I252:I252)</f>
        <v>98.314961409676357</v>
      </c>
      <c r="J251" s="9">
        <v>81276</v>
      </c>
    </row>
    <row r="252" spans="1:11" ht="21.75" customHeight="1">
      <c r="A252" s="29">
        <v>244</v>
      </c>
      <c r="B252" s="34">
        <v>702</v>
      </c>
      <c r="C252" s="35" t="s">
        <v>250</v>
      </c>
      <c r="D252" s="35" t="s">
        <v>277</v>
      </c>
      <c r="E252" s="36" t="s">
        <v>278</v>
      </c>
      <c r="F252" s="92">
        <v>33500</v>
      </c>
      <c r="G252" s="37">
        <v>32313.8</v>
      </c>
      <c r="H252" s="37">
        <v>31769.3</v>
      </c>
      <c r="I252" s="37">
        <f>H252/G252*100</f>
        <v>98.314961409676357</v>
      </c>
      <c r="J252" s="9"/>
    </row>
    <row r="253" spans="1:11" ht="48" customHeight="1">
      <c r="A253" s="29">
        <v>245</v>
      </c>
      <c r="B253" s="30">
        <v>702</v>
      </c>
      <c r="C253" s="31" t="s">
        <v>375</v>
      </c>
      <c r="D253" s="31"/>
      <c r="E253" s="86" t="s">
        <v>374</v>
      </c>
      <c r="F253" s="102">
        <f>SUM(F254)</f>
        <v>0</v>
      </c>
      <c r="G253" s="33">
        <f>SUM(G254)</f>
        <v>4821.3</v>
      </c>
      <c r="H253" s="33">
        <f>SUM(H254)</f>
        <v>3778.4</v>
      </c>
      <c r="I253" s="33">
        <f>SUM(I254)</f>
        <v>78.368904652272207</v>
      </c>
      <c r="J253" s="9"/>
    </row>
    <row r="254" spans="1:11" ht="21.75" customHeight="1">
      <c r="A254" s="29">
        <v>246</v>
      </c>
      <c r="B254" s="34">
        <v>702</v>
      </c>
      <c r="C254" s="35" t="s">
        <v>375</v>
      </c>
      <c r="D254" s="35" t="s">
        <v>277</v>
      </c>
      <c r="E254" s="36" t="s">
        <v>278</v>
      </c>
      <c r="F254" s="92">
        <v>0</v>
      </c>
      <c r="G254" s="37">
        <v>4821.3</v>
      </c>
      <c r="H254" s="37">
        <v>3778.4</v>
      </c>
      <c r="I254" s="37">
        <f>H254/G254*100</f>
        <v>78.368904652272207</v>
      </c>
      <c r="J254" s="9"/>
    </row>
    <row r="255" spans="1:11" ht="93.75" customHeight="1">
      <c r="A255" s="29">
        <v>247</v>
      </c>
      <c r="B255" s="30">
        <v>702</v>
      </c>
      <c r="C255" s="31" t="s">
        <v>251</v>
      </c>
      <c r="D255" s="35"/>
      <c r="E255" s="28" t="s">
        <v>247</v>
      </c>
      <c r="F255" s="91">
        <f>SUM(F256+F258)</f>
        <v>47675</v>
      </c>
      <c r="G255" s="64">
        <f>SUM(G256+G258)</f>
        <v>53847.9</v>
      </c>
      <c r="H255" s="33">
        <f>SUM(H256+H258)</f>
        <v>53847.9</v>
      </c>
      <c r="I255" s="33">
        <f>H255/G255*100</f>
        <v>100</v>
      </c>
      <c r="J255" s="9"/>
    </row>
    <row r="256" spans="1:11" ht="78" customHeight="1">
      <c r="A256" s="29">
        <v>248</v>
      </c>
      <c r="B256" s="30">
        <v>702</v>
      </c>
      <c r="C256" s="31" t="s">
        <v>252</v>
      </c>
      <c r="D256" s="31"/>
      <c r="E256" s="28" t="s">
        <v>75</v>
      </c>
      <c r="F256" s="91">
        <f>SUM(F257)</f>
        <v>45589</v>
      </c>
      <c r="G256" s="33">
        <f>SUM(G257:G257)</f>
        <v>51161.9</v>
      </c>
      <c r="H256" s="33">
        <f>SUM(H257)</f>
        <v>51161.9</v>
      </c>
      <c r="I256" s="33">
        <f>SUM(I257:I257)</f>
        <v>100</v>
      </c>
      <c r="J256" s="9"/>
    </row>
    <row r="257" spans="1:10" ht="15.75" customHeight="1">
      <c r="A257" s="29">
        <v>249</v>
      </c>
      <c r="B257" s="34">
        <v>702</v>
      </c>
      <c r="C257" s="35" t="s">
        <v>252</v>
      </c>
      <c r="D257" s="35" t="s">
        <v>277</v>
      </c>
      <c r="E257" s="36" t="s">
        <v>278</v>
      </c>
      <c r="F257" s="92">
        <v>45589</v>
      </c>
      <c r="G257" s="111">
        <f>50249.4+912.5</f>
        <v>51161.9</v>
      </c>
      <c r="H257" s="37">
        <v>51161.9</v>
      </c>
      <c r="I257" s="37">
        <f>H257/G257*100</f>
        <v>100</v>
      </c>
      <c r="J257" s="9"/>
    </row>
    <row r="258" spans="1:10" ht="115.5" customHeight="1">
      <c r="A258" s="29">
        <v>250</v>
      </c>
      <c r="B258" s="30">
        <v>702</v>
      </c>
      <c r="C258" s="31" t="s">
        <v>253</v>
      </c>
      <c r="D258" s="31"/>
      <c r="E258" s="43" t="s">
        <v>196</v>
      </c>
      <c r="F258" s="91">
        <f>SUM(F259)</f>
        <v>2086</v>
      </c>
      <c r="G258" s="33">
        <f>SUM(G259:G259)</f>
        <v>2686</v>
      </c>
      <c r="H258" s="33">
        <f>SUM(H259)</f>
        <v>2686</v>
      </c>
      <c r="I258" s="33">
        <f>SUM(I259:I259)</f>
        <v>100</v>
      </c>
      <c r="J258" s="8"/>
    </row>
    <row r="259" spans="1:10" ht="23.25" customHeight="1">
      <c r="A259" s="29">
        <v>251</v>
      </c>
      <c r="B259" s="34">
        <v>702</v>
      </c>
      <c r="C259" s="35" t="s">
        <v>253</v>
      </c>
      <c r="D259" s="35" t="s">
        <v>277</v>
      </c>
      <c r="E259" s="36" t="s">
        <v>278</v>
      </c>
      <c r="F259" s="92">
        <v>2086</v>
      </c>
      <c r="G259" s="37">
        <v>2686</v>
      </c>
      <c r="H259" s="37">
        <v>2686</v>
      </c>
      <c r="I259" s="37">
        <f>H259/G259*100</f>
        <v>100</v>
      </c>
      <c r="J259" s="8"/>
    </row>
    <row r="260" spans="1:10" ht="43.5" customHeight="1">
      <c r="A260" s="29">
        <v>252</v>
      </c>
      <c r="B260" s="30">
        <v>702</v>
      </c>
      <c r="C260" s="31" t="s">
        <v>368</v>
      </c>
      <c r="D260" s="35"/>
      <c r="E260" s="28" t="s">
        <v>369</v>
      </c>
      <c r="F260" s="91">
        <f>SUM(F261)</f>
        <v>2856</v>
      </c>
      <c r="G260" s="33">
        <f>SUM(G261)</f>
        <v>2687.4</v>
      </c>
      <c r="H260" s="33">
        <f>SUM(H261)</f>
        <v>2229.4</v>
      </c>
      <c r="I260" s="33">
        <f>SUM(I261)</f>
        <v>82.957505395549603</v>
      </c>
      <c r="J260" s="8"/>
    </row>
    <row r="261" spans="1:10" ht="23.25" customHeight="1">
      <c r="A261" s="29">
        <v>253</v>
      </c>
      <c r="B261" s="34">
        <v>702</v>
      </c>
      <c r="C261" s="35" t="s">
        <v>368</v>
      </c>
      <c r="D261" s="35" t="s">
        <v>277</v>
      </c>
      <c r="E261" s="36" t="s">
        <v>278</v>
      </c>
      <c r="F261" s="92">
        <v>2856</v>
      </c>
      <c r="G261" s="37">
        <v>2687.4</v>
      </c>
      <c r="H261" s="37">
        <v>2229.4</v>
      </c>
      <c r="I261" s="37">
        <f>H261/G261*100</f>
        <v>82.957505395549603</v>
      </c>
      <c r="J261" s="8"/>
    </row>
    <row r="262" spans="1:10" ht="51" customHeight="1">
      <c r="A262" s="29">
        <v>254</v>
      </c>
      <c r="B262" s="30">
        <v>702</v>
      </c>
      <c r="C262" s="29" t="s">
        <v>370</v>
      </c>
      <c r="D262" s="31"/>
      <c r="E262" s="51" t="s">
        <v>371</v>
      </c>
      <c r="F262" s="73">
        <f>SUM(F263)</f>
        <v>2840.7</v>
      </c>
      <c r="G262" s="33">
        <f>SUM(G263)</f>
        <v>2438.8999999999996</v>
      </c>
      <c r="H262" s="33">
        <f>SUM(H263)</f>
        <v>2372.1</v>
      </c>
      <c r="I262" s="33">
        <f>SUM(I263)</f>
        <v>97.261060314076033</v>
      </c>
      <c r="J262" s="8"/>
    </row>
    <row r="263" spans="1:10" ht="23.25" customHeight="1">
      <c r="A263" s="29">
        <v>255</v>
      </c>
      <c r="B263" s="34">
        <v>702</v>
      </c>
      <c r="C263" s="54" t="s">
        <v>370</v>
      </c>
      <c r="D263" s="35" t="s">
        <v>277</v>
      </c>
      <c r="E263" s="36" t="s">
        <v>278</v>
      </c>
      <c r="F263" s="92">
        <v>2840.7</v>
      </c>
      <c r="G263" s="111">
        <f>2840.7-401.8</f>
        <v>2438.8999999999996</v>
      </c>
      <c r="H263" s="37">
        <v>2372.1</v>
      </c>
      <c r="I263" s="37">
        <f>H263/G263*100</f>
        <v>97.261060314076033</v>
      </c>
      <c r="J263" s="8"/>
    </row>
    <row r="264" spans="1:10" ht="66.75" customHeight="1">
      <c r="A264" s="29">
        <v>256</v>
      </c>
      <c r="B264" s="30">
        <v>702</v>
      </c>
      <c r="C264" s="31" t="s">
        <v>175</v>
      </c>
      <c r="D264" s="31"/>
      <c r="E264" s="28" t="s">
        <v>306</v>
      </c>
      <c r="F264" s="91">
        <v>0</v>
      </c>
      <c r="G264" s="33">
        <v>0</v>
      </c>
      <c r="H264" s="33">
        <v>0</v>
      </c>
      <c r="I264" s="33">
        <v>0</v>
      </c>
      <c r="J264" s="71"/>
    </row>
    <row r="265" spans="1:10" ht="24" customHeight="1">
      <c r="A265" s="29">
        <v>257</v>
      </c>
      <c r="B265" s="30">
        <v>703</v>
      </c>
      <c r="C265" s="31"/>
      <c r="D265" s="31"/>
      <c r="E265" s="28" t="s">
        <v>186</v>
      </c>
      <c r="F265" s="91">
        <f t="shared" ref="F265:H266" si="25">SUM(F266)</f>
        <v>9000</v>
      </c>
      <c r="G265" s="110">
        <f t="shared" si="25"/>
        <v>8500</v>
      </c>
      <c r="H265" s="110">
        <f t="shared" si="25"/>
        <v>8500</v>
      </c>
      <c r="I265" s="33">
        <f>H265/G265*100</f>
        <v>100</v>
      </c>
      <c r="J265" s="8"/>
    </row>
    <row r="266" spans="1:10" ht="40.5" customHeight="1">
      <c r="A266" s="29">
        <v>258</v>
      </c>
      <c r="B266" s="30">
        <v>703</v>
      </c>
      <c r="C266" s="31" t="s">
        <v>139</v>
      </c>
      <c r="D266" s="31"/>
      <c r="E266" s="28" t="s">
        <v>324</v>
      </c>
      <c r="F266" s="91">
        <f t="shared" si="25"/>
        <v>9000</v>
      </c>
      <c r="G266" s="33">
        <f t="shared" si="25"/>
        <v>8500</v>
      </c>
      <c r="H266" s="33">
        <f t="shared" si="25"/>
        <v>8500</v>
      </c>
      <c r="I266" s="33">
        <f>SUM(I267)</f>
        <v>100</v>
      </c>
      <c r="J266" s="8"/>
    </row>
    <row r="267" spans="1:10" ht="38.25" customHeight="1">
      <c r="A267" s="29">
        <v>259</v>
      </c>
      <c r="B267" s="30">
        <v>703</v>
      </c>
      <c r="C267" s="31" t="s">
        <v>356</v>
      </c>
      <c r="D267" s="31"/>
      <c r="E267" s="28" t="s">
        <v>248</v>
      </c>
      <c r="F267" s="91">
        <f>SUM(F268)</f>
        <v>9000</v>
      </c>
      <c r="G267" s="33">
        <f>G268</f>
        <v>8500</v>
      </c>
      <c r="H267" s="33">
        <f>SUM(H268)</f>
        <v>8500</v>
      </c>
      <c r="I267" s="33">
        <f>I268</f>
        <v>100</v>
      </c>
      <c r="J267" s="8"/>
    </row>
    <row r="268" spans="1:10" ht="40.5" customHeight="1">
      <c r="A268" s="29">
        <v>260</v>
      </c>
      <c r="B268" s="30">
        <v>703</v>
      </c>
      <c r="C268" s="31" t="s">
        <v>254</v>
      </c>
      <c r="D268" s="31"/>
      <c r="E268" s="28" t="s">
        <v>76</v>
      </c>
      <c r="F268" s="91">
        <f>SUM(F269)</f>
        <v>9000</v>
      </c>
      <c r="G268" s="33">
        <f>SUM(G269:G269)</f>
        <v>8500</v>
      </c>
      <c r="H268" s="33">
        <f>SUM(H269)</f>
        <v>8500</v>
      </c>
      <c r="I268" s="33">
        <f>SUM(I269:I269)</f>
        <v>100</v>
      </c>
      <c r="J268" s="8"/>
    </row>
    <row r="269" spans="1:10" ht="17.25" customHeight="1">
      <c r="A269" s="29">
        <v>261</v>
      </c>
      <c r="B269" s="34">
        <v>703</v>
      </c>
      <c r="C269" s="35" t="s">
        <v>254</v>
      </c>
      <c r="D269" s="35" t="s">
        <v>277</v>
      </c>
      <c r="E269" s="36" t="s">
        <v>278</v>
      </c>
      <c r="F269" s="92">
        <v>9000</v>
      </c>
      <c r="G269" s="37">
        <v>8500</v>
      </c>
      <c r="H269" s="37">
        <v>8500</v>
      </c>
      <c r="I269" s="37">
        <f>H269/G269*100</f>
        <v>100</v>
      </c>
      <c r="J269" s="8"/>
    </row>
    <row r="270" spans="1:10" ht="25.5" customHeight="1">
      <c r="A270" s="29">
        <v>262</v>
      </c>
      <c r="B270" s="30">
        <v>707</v>
      </c>
      <c r="C270" s="31"/>
      <c r="D270" s="31"/>
      <c r="E270" s="28" t="s">
        <v>218</v>
      </c>
      <c r="F270" s="91">
        <f>SUM(F271+F276+F289+F294)</f>
        <v>3899</v>
      </c>
      <c r="G270" s="110">
        <f>SUM(G271+G276+G289+G294)</f>
        <v>2533</v>
      </c>
      <c r="H270" s="110">
        <f>SUM(H271+H276+H289+H294)</f>
        <v>2335.2999999999997</v>
      </c>
      <c r="I270" s="33">
        <f>H270/G270*100</f>
        <v>92.195025661271217</v>
      </c>
      <c r="J270" s="8"/>
    </row>
    <row r="271" spans="1:10" ht="44.25" customHeight="1">
      <c r="A271" s="29">
        <v>263</v>
      </c>
      <c r="B271" s="30">
        <v>707</v>
      </c>
      <c r="C271" s="31" t="s">
        <v>124</v>
      </c>
      <c r="D271" s="31"/>
      <c r="E271" s="63" t="s">
        <v>320</v>
      </c>
      <c r="F271" s="96">
        <f>SUM(F272+F274)</f>
        <v>81</v>
      </c>
      <c r="G271" s="33">
        <f>SUM(G272+G274)</f>
        <v>45</v>
      </c>
      <c r="H271" s="33">
        <f>SUM(H272+H274)</f>
        <v>45</v>
      </c>
      <c r="I271" s="33">
        <f>H271/G271*100</f>
        <v>100</v>
      </c>
      <c r="J271" s="8"/>
    </row>
    <row r="272" spans="1:10" ht="108" customHeight="1">
      <c r="A272" s="29">
        <v>264</v>
      </c>
      <c r="B272" s="30">
        <v>707</v>
      </c>
      <c r="C272" s="31" t="s">
        <v>142</v>
      </c>
      <c r="D272" s="31"/>
      <c r="E272" s="51" t="s">
        <v>359</v>
      </c>
      <c r="F272" s="73">
        <f>SUM(F273)</f>
        <v>29.2</v>
      </c>
      <c r="G272" s="33">
        <f>SUM(G273)</f>
        <v>45</v>
      </c>
      <c r="H272" s="33">
        <f>SUM(H273)</f>
        <v>45</v>
      </c>
      <c r="I272" s="33">
        <f>SUM(I273)</f>
        <v>100</v>
      </c>
      <c r="J272" s="8"/>
    </row>
    <row r="273" spans="1:11" ht="34.5" customHeight="1">
      <c r="A273" s="29">
        <v>265</v>
      </c>
      <c r="B273" s="34">
        <v>707</v>
      </c>
      <c r="C273" s="35" t="s">
        <v>142</v>
      </c>
      <c r="D273" s="35" t="s">
        <v>55</v>
      </c>
      <c r="E273" s="36" t="s">
        <v>171</v>
      </c>
      <c r="F273" s="92">
        <v>29.2</v>
      </c>
      <c r="G273" s="37">
        <v>45</v>
      </c>
      <c r="H273" s="37">
        <v>45</v>
      </c>
      <c r="I273" s="37">
        <f>H273/G273*100</f>
        <v>100</v>
      </c>
      <c r="J273" s="8"/>
    </row>
    <row r="274" spans="1:11" ht="57.75" customHeight="1">
      <c r="A274" s="29">
        <v>266</v>
      </c>
      <c r="B274" s="30">
        <v>707</v>
      </c>
      <c r="C274" s="31" t="s">
        <v>358</v>
      </c>
      <c r="D274" s="31"/>
      <c r="E274" s="52" t="s">
        <v>357</v>
      </c>
      <c r="F274" s="105">
        <f>SUM(F275)</f>
        <v>51.8</v>
      </c>
      <c r="G274" s="33">
        <f>SUM(G275)</f>
        <v>0</v>
      </c>
      <c r="H274" s="33">
        <f>SUM(H275)</f>
        <v>0</v>
      </c>
      <c r="I274" s="33">
        <f>SUM(I275)</f>
        <v>0</v>
      </c>
      <c r="J274" s="8"/>
    </row>
    <row r="275" spans="1:11" ht="34.5" customHeight="1">
      <c r="A275" s="29">
        <v>267</v>
      </c>
      <c r="B275" s="34">
        <v>707</v>
      </c>
      <c r="C275" s="35" t="s">
        <v>358</v>
      </c>
      <c r="D275" s="35" t="s">
        <v>55</v>
      </c>
      <c r="E275" s="36" t="s">
        <v>171</v>
      </c>
      <c r="F275" s="92">
        <v>51.8</v>
      </c>
      <c r="G275" s="37">
        <v>0</v>
      </c>
      <c r="H275" s="37">
        <v>0</v>
      </c>
      <c r="I275" s="37">
        <v>0</v>
      </c>
      <c r="J275" s="8"/>
    </row>
    <row r="276" spans="1:11" ht="39.75" customHeight="1">
      <c r="A276" s="29">
        <v>268</v>
      </c>
      <c r="B276" s="30">
        <v>707</v>
      </c>
      <c r="C276" s="31" t="s">
        <v>139</v>
      </c>
      <c r="D276" s="31"/>
      <c r="E276" s="28" t="s">
        <v>324</v>
      </c>
      <c r="F276" s="91">
        <f>SUM(F277+F286)</f>
        <v>3769.7</v>
      </c>
      <c r="G276" s="33">
        <f>SUM(G277+G286)</f>
        <v>2444.6999999999998</v>
      </c>
      <c r="H276" s="33">
        <f>SUM(H277+H286)</f>
        <v>2262.8999999999996</v>
      </c>
      <c r="I276" s="33">
        <f t="shared" ref="I276:I285" si="26">H276/G276*100</f>
        <v>92.56350472450606</v>
      </c>
      <c r="J276" s="8"/>
    </row>
    <row r="277" spans="1:11" ht="34.5" customHeight="1">
      <c r="A277" s="29">
        <v>269</v>
      </c>
      <c r="B277" s="30">
        <v>707</v>
      </c>
      <c r="C277" s="31" t="s">
        <v>255</v>
      </c>
      <c r="D277" s="31"/>
      <c r="E277" s="51" t="s">
        <v>211</v>
      </c>
      <c r="F277" s="73">
        <f>SUM(F278+F280+F283)</f>
        <v>3739.3999999999996</v>
      </c>
      <c r="G277" s="33">
        <v>2444.6999999999998</v>
      </c>
      <c r="H277" s="33">
        <f>SUM(H278+H280+H283)</f>
        <v>2262.8999999999996</v>
      </c>
      <c r="I277" s="33">
        <f t="shared" si="26"/>
        <v>92.56350472450606</v>
      </c>
      <c r="J277" s="9"/>
    </row>
    <row r="278" spans="1:11" ht="69" customHeight="1">
      <c r="A278" s="29">
        <v>270</v>
      </c>
      <c r="B278" s="30">
        <v>707</v>
      </c>
      <c r="C278" s="31" t="s">
        <v>257</v>
      </c>
      <c r="D278" s="31"/>
      <c r="E278" s="43" t="s">
        <v>256</v>
      </c>
      <c r="F278" s="91">
        <f>SUM(F279)</f>
        <v>178.1</v>
      </c>
      <c r="G278" s="110">
        <f>SUM(G279:G279)</f>
        <v>181.79999999999998</v>
      </c>
      <c r="H278" s="33">
        <f>SUM(H279)</f>
        <v>0</v>
      </c>
      <c r="I278" s="33">
        <f t="shared" si="26"/>
        <v>0</v>
      </c>
      <c r="J278" s="8">
        <f>J328</f>
        <v>21165</v>
      </c>
    </row>
    <row r="279" spans="1:11" s="2" customFormat="1" ht="27.75" customHeight="1">
      <c r="A279" s="29">
        <v>271</v>
      </c>
      <c r="B279" s="34">
        <v>707</v>
      </c>
      <c r="C279" s="35" t="s">
        <v>257</v>
      </c>
      <c r="D279" s="35" t="s">
        <v>277</v>
      </c>
      <c r="E279" s="36" t="s">
        <v>278</v>
      </c>
      <c r="F279" s="92">
        <v>178.1</v>
      </c>
      <c r="G279" s="37">
        <f>178.1+3.7</f>
        <v>181.79999999999998</v>
      </c>
      <c r="H279" s="37">
        <v>0</v>
      </c>
      <c r="I279" s="37">
        <f t="shared" si="26"/>
        <v>0</v>
      </c>
      <c r="J279" s="10"/>
      <c r="K279"/>
    </row>
    <row r="280" spans="1:11" s="2" customFormat="1" ht="44.25" customHeight="1">
      <c r="A280" s="29">
        <v>272</v>
      </c>
      <c r="B280" s="30">
        <v>707</v>
      </c>
      <c r="C280" s="31" t="s">
        <v>366</v>
      </c>
      <c r="D280" s="31"/>
      <c r="E280" s="28" t="s">
        <v>367</v>
      </c>
      <c r="F280" s="91">
        <f>SUM(F281:F282)</f>
        <v>1677.1999999999998</v>
      </c>
      <c r="G280" s="110">
        <f>SUM(G281:G282)</f>
        <v>1163.9000000000001</v>
      </c>
      <c r="H280" s="33">
        <f>SUM(H281+H282)</f>
        <v>1163.8</v>
      </c>
      <c r="I280" s="33">
        <f t="shared" si="26"/>
        <v>99.991408196580451</v>
      </c>
      <c r="J280" s="10"/>
      <c r="K280"/>
    </row>
    <row r="281" spans="1:11" s="2" customFormat="1" ht="27.75" customHeight="1">
      <c r="A281" s="29">
        <v>273</v>
      </c>
      <c r="B281" s="34">
        <v>707</v>
      </c>
      <c r="C281" s="35" t="s">
        <v>366</v>
      </c>
      <c r="D281" s="35" t="s">
        <v>55</v>
      </c>
      <c r="E281" s="36" t="s">
        <v>171</v>
      </c>
      <c r="F281" s="92">
        <v>916.3</v>
      </c>
      <c r="G281" s="37">
        <v>403</v>
      </c>
      <c r="H281" s="37">
        <v>402.9</v>
      </c>
      <c r="I281" s="37">
        <f t="shared" si="26"/>
        <v>99.975186104218366</v>
      </c>
      <c r="J281" s="10"/>
      <c r="K281"/>
    </row>
    <row r="282" spans="1:11" s="2" customFormat="1" ht="27.75" customHeight="1">
      <c r="A282" s="29">
        <v>274</v>
      </c>
      <c r="B282" s="34">
        <v>707</v>
      </c>
      <c r="C282" s="35" t="s">
        <v>366</v>
      </c>
      <c r="D282" s="35" t="s">
        <v>277</v>
      </c>
      <c r="E282" s="36" t="s">
        <v>278</v>
      </c>
      <c r="F282" s="92">
        <v>760.9</v>
      </c>
      <c r="G282" s="37">
        <v>760.9</v>
      </c>
      <c r="H282" s="37">
        <v>760.9</v>
      </c>
      <c r="I282" s="37">
        <f t="shared" si="26"/>
        <v>100</v>
      </c>
      <c r="J282" s="10"/>
      <c r="K282"/>
    </row>
    <row r="283" spans="1:11" s="2" customFormat="1" ht="45" customHeight="1">
      <c r="A283" s="29">
        <v>275</v>
      </c>
      <c r="B283" s="61">
        <v>707</v>
      </c>
      <c r="C283" s="62" t="s">
        <v>329</v>
      </c>
      <c r="D283" s="62"/>
      <c r="E283" s="63" t="s">
        <v>330</v>
      </c>
      <c r="F283" s="96">
        <f>SUM(F284:F285)</f>
        <v>1884.1</v>
      </c>
      <c r="G283" s="110">
        <f>SUM(G284:G285)</f>
        <v>1099.0999999999999</v>
      </c>
      <c r="H283" s="64">
        <f>SUM(H284+H285)</f>
        <v>1099.0999999999999</v>
      </c>
      <c r="I283" s="64">
        <f t="shared" si="26"/>
        <v>100</v>
      </c>
      <c r="J283" s="10"/>
    </row>
    <row r="284" spans="1:11" s="2" customFormat="1" ht="32.25" customHeight="1">
      <c r="A284" s="29">
        <v>276</v>
      </c>
      <c r="B284" s="65">
        <v>707</v>
      </c>
      <c r="C284" s="66" t="s">
        <v>329</v>
      </c>
      <c r="D284" s="66" t="s">
        <v>55</v>
      </c>
      <c r="E284" s="67" t="s">
        <v>171</v>
      </c>
      <c r="F284" s="97">
        <v>936.9</v>
      </c>
      <c r="G284" s="68">
        <v>172.7</v>
      </c>
      <c r="H284" s="68">
        <v>172.7</v>
      </c>
      <c r="I284" s="68">
        <f t="shared" si="26"/>
        <v>100</v>
      </c>
      <c r="J284" s="10"/>
    </row>
    <row r="285" spans="1:11" s="2" customFormat="1" ht="20.25" customHeight="1">
      <c r="A285" s="29">
        <v>277</v>
      </c>
      <c r="B285" s="65">
        <v>707</v>
      </c>
      <c r="C285" s="66" t="s">
        <v>329</v>
      </c>
      <c r="D285" s="66" t="s">
        <v>277</v>
      </c>
      <c r="E285" s="67" t="s">
        <v>278</v>
      </c>
      <c r="F285" s="97">
        <v>947.2</v>
      </c>
      <c r="G285" s="68">
        <v>926.4</v>
      </c>
      <c r="H285" s="68">
        <v>926.4</v>
      </c>
      <c r="I285" s="68">
        <f t="shared" si="26"/>
        <v>100</v>
      </c>
      <c r="J285" s="10"/>
    </row>
    <row r="286" spans="1:11" s="2" customFormat="1" ht="55.5" customHeight="1">
      <c r="A286" s="29">
        <v>278</v>
      </c>
      <c r="B286" s="61">
        <v>707</v>
      </c>
      <c r="C286" s="62" t="s">
        <v>328</v>
      </c>
      <c r="D286" s="62"/>
      <c r="E286" s="63" t="s">
        <v>360</v>
      </c>
      <c r="F286" s="96">
        <f t="shared" ref="F286:I287" si="27">SUM(F287)</f>
        <v>30.3</v>
      </c>
      <c r="G286" s="64">
        <f t="shared" si="27"/>
        <v>0</v>
      </c>
      <c r="H286" s="64">
        <f t="shared" si="27"/>
        <v>0</v>
      </c>
      <c r="I286" s="64">
        <f t="shared" si="27"/>
        <v>0</v>
      </c>
      <c r="J286" s="10"/>
    </row>
    <row r="287" spans="1:11" s="2" customFormat="1" ht="51" customHeight="1">
      <c r="A287" s="29">
        <v>279</v>
      </c>
      <c r="B287" s="61">
        <v>707</v>
      </c>
      <c r="C287" s="62" t="s">
        <v>327</v>
      </c>
      <c r="D287" s="62"/>
      <c r="E287" s="75" t="s">
        <v>326</v>
      </c>
      <c r="F287" s="104">
        <f t="shared" si="27"/>
        <v>30.3</v>
      </c>
      <c r="G287" s="64">
        <f t="shared" si="27"/>
        <v>0</v>
      </c>
      <c r="H287" s="64">
        <f t="shared" si="27"/>
        <v>0</v>
      </c>
      <c r="I287" s="64">
        <f t="shared" si="27"/>
        <v>0</v>
      </c>
      <c r="J287" s="10"/>
    </row>
    <row r="288" spans="1:11" s="2" customFormat="1" ht="34.5" customHeight="1">
      <c r="A288" s="29">
        <v>280</v>
      </c>
      <c r="B288" s="65">
        <v>707</v>
      </c>
      <c r="C288" s="66" t="s">
        <v>327</v>
      </c>
      <c r="D288" s="35" t="s">
        <v>55</v>
      </c>
      <c r="E288" s="67" t="s">
        <v>171</v>
      </c>
      <c r="F288" s="97">
        <v>30.3</v>
      </c>
      <c r="G288" s="68">
        <f>30.3-30.3</f>
        <v>0</v>
      </c>
      <c r="H288" s="68">
        <v>0</v>
      </c>
      <c r="I288" s="68">
        <f>30.3-30.3</f>
        <v>0</v>
      </c>
      <c r="J288" s="10"/>
    </row>
    <row r="289" spans="1:10" s="2" customFormat="1" ht="48.75" customHeight="1">
      <c r="A289" s="29">
        <v>281</v>
      </c>
      <c r="B289" s="30">
        <v>707</v>
      </c>
      <c r="C289" s="31" t="s">
        <v>215</v>
      </c>
      <c r="D289" s="31"/>
      <c r="E289" s="28" t="s">
        <v>361</v>
      </c>
      <c r="F289" s="91">
        <f>SUM(F290+F292)</f>
        <v>33.299999999999997</v>
      </c>
      <c r="G289" s="110">
        <f>SUM(G290+G292)</f>
        <v>28.3</v>
      </c>
      <c r="H289" s="33">
        <f>SUM(H290+H292)</f>
        <v>12.4</v>
      </c>
      <c r="I289" s="33">
        <f>H289/G289*100</f>
        <v>43.816254416961129</v>
      </c>
      <c r="J289" s="10"/>
    </row>
    <row r="290" spans="1:10" s="2" customFormat="1" ht="48" customHeight="1">
      <c r="A290" s="29">
        <v>282</v>
      </c>
      <c r="B290" s="30">
        <v>707</v>
      </c>
      <c r="C290" s="31" t="s">
        <v>190</v>
      </c>
      <c r="D290" s="31"/>
      <c r="E290" s="28" t="s">
        <v>191</v>
      </c>
      <c r="F290" s="91">
        <f>SUM(F291)</f>
        <v>13.5</v>
      </c>
      <c r="G290" s="33">
        <f>SUM(G291)</f>
        <v>13.5</v>
      </c>
      <c r="H290" s="33">
        <f>SUM(H291)</f>
        <v>6.9</v>
      </c>
      <c r="I290" s="33">
        <f>SUM(I291)</f>
        <v>51.111111111111121</v>
      </c>
      <c r="J290" s="10"/>
    </row>
    <row r="291" spans="1:10" s="2" customFormat="1" ht="29.25" customHeight="1">
      <c r="A291" s="29">
        <v>283</v>
      </c>
      <c r="B291" s="34">
        <v>707</v>
      </c>
      <c r="C291" s="35" t="s">
        <v>190</v>
      </c>
      <c r="D291" s="35" t="s">
        <v>55</v>
      </c>
      <c r="E291" s="36" t="s">
        <v>171</v>
      </c>
      <c r="F291" s="92">
        <v>13.5</v>
      </c>
      <c r="G291" s="37">
        <v>13.5</v>
      </c>
      <c r="H291" s="37">
        <v>6.9</v>
      </c>
      <c r="I291" s="37">
        <f>H291/G291*100</f>
        <v>51.111111111111121</v>
      </c>
      <c r="J291" s="10"/>
    </row>
    <row r="292" spans="1:10" s="2" customFormat="1" ht="42" customHeight="1">
      <c r="A292" s="29">
        <v>284</v>
      </c>
      <c r="B292" s="30">
        <v>707</v>
      </c>
      <c r="C292" s="31" t="s">
        <v>192</v>
      </c>
      <c r="D292" s="31"/>
      <c r="E292" s="28" t="s">
        <v>193</v>
      </c>
      <c r="F292" s="91">
        <f>SUM(F293)</f>
        <v>19.8</v>
      </c>
      <c r="G292" s="33">
        <f>SUM(G293)</f>
        <v>14.8</v>
      </c>
      <c r="H292" s="33">
        <f>SUM(H293)</f>
        <v>5.5</v>
      </c>
      <c r="I292" s="33">
        <f>SUM(I293)</f>
        <v>37.162162162162161</v>
      </c>
      <c r="J292" s="10"/>
    </row>
    <row r="293" spans="1:10" s="2" customFormat="1" ht="41.25" customHeight="1">
      <c r="A293" s="29">
        <v>285</v>
      </c>
      <c r="B293" s="34">
        <v>707</v>
      </c>
      <c r="C293" s="35" t="s">
        <v>192</v>
      </c>
      <c r="D293" s="35" t="s">
        <v>55</v>
      </c>
      <c r="E293" s="36" t="s">
        <v>171</v>
      </c>
      <c r="F293" s="92">
        <v>19.8</v>
      </c>
      <c r="G293" s="37">
        <f>19.8-5</f>
        <v>14.8</v>
      </c>
      <c r="H293" s="37">
        <v>5.5</v>
      </c>
      <c r="I293" s="37">
        <f>H293/G293*100</f>
        <v>37.162162162162161</v>
      </c>
      <c r="J293" s="10"/>
    </row>
    <row r="294" spans="1:10" s="2" customFormat="1" ht="42.75" customHeight="1">
      <c r="A294" s="29">
        <v>286</v>
      </c>
      <c r="B294" s="30">
        <v>707</v>
      </c>
      <c r="C294" s="31" t="s">
        <v>314</v>
      </c>
      <c r="D294" s="31"/>
      <c r="E294" s="28" t="s">
        <v>308</v>
      </c>
      <c r="F294" s="91">
        <f t="shared" ref="F294:I295" si="28">SUM(F295)</f>
        <v>15</v>
      </c>
      <c r="G294" s="110">
        <f t="shared" si="28"/>
        <v>15</v>
      </c>
      <c r="H294" s="33">
        <f t="shared" si="28"/>
        <v>15</v>
      </c>
      <c r="I294" s="33">
        <f t="shared" si="28"/>
        <v>100</v>
      </c>
      <c r="J294" s="10"/>
    </row>
    <row r="295" spans="1:10" s="2" customFormat="1" ht="48" customHeight="1">
      <c r="A295" s="29">
        <v>287</v>
      </c>
      <c r="B295" s="30">
        <v>707</v>
      </c>
      <c r="C295" s="31" t="s">
        <v>309</v>
      </c>
      <c r="D295" s="31"/>
      <c r="E295" s="28" t="s">
        <v>315</v>
      </c>
      <c r="F295" s="91">
        <f t="shared" si="28"/>
        <v>15</v>
      </c>
      <c r="G295" s="33">
        <f t="shared" si="28"/>
        <v>15</v>
      </c>
      <c r="H295" s="33">
        <f t="shared" si="28"/>
        <v>15</v>
      </c>
      <c r="I295" s="33">
        <f t="shared" si="28"/>
        <v>100</v>
      </c>
      <c r="J295" s="10"/>
    </row>
    <row r="296" spans="1:10" s="2" customFormat="1" ht="29.25" customHeight="1">
      <c r="A296" s="29">
        <v>288</v>
      </c>
      <c r="B296" s="34">
        <v>707</v>
      </c>
      <c r="C296" s="35" t="s">
        <v>309</v>
      </c>
      <c r="D296" s="35" t="s">
        <v>55</v>
      </c>
      <c r="E296" s="36" t="s">
        <v>171</v>
      </c>
      <c r="F296" s="92">
        <v>15</v>
      </c>
      <c r="G296" s="37">
        <v>15</v>
      </c>
      <c r="H296" s="37">
        <v>15</v>
      </c>
      <c r="I296" s="37">
        <f>H296/G296*100</f>
        <v>100</v>
      </c>
      <c r="J296" s="10"/>
    </row>
    <row r="297" spans="1:10" s="2" customFormat="1" ht="31.5" customHeight="1">
      <c r="A297" s="29">
        <v>289</v>
      </c>
      <c r="B297" s="30">
        <v>709</v>
      </c>
      <c r="C297" s="31"/>
      <c r="D297" s="31"/>
      <c r="E297" s="28" t="s">
        <v>279</v>
      </c>
      <c r="F297" s="91">
        <f>SUM(F298+F304+F309+F314+F319+F322)</f>
        <v>204.6</v>
      </c>
      <c r="G297" s="110">
        <f>SUM(G298+G304+G309+G314+G319+G322)</f>
        <v>93.3</v>
      </c>
      <c r="H297" s="110">
        <f>SUM(H298+H304+H309+H314+H319+H322)</f>
        <v>51.5</v>
      </c>
      <c r="I297" s="33">
        <f>H297/G297*100</f>
        <v>55.198285101822073</v>
      </c>
      <c r="J297" s="10"/>
    </row>
    <row r="298" spans="1:10" s="2" customFormat="1" ht="53.25" customHeight="1">
      <c r="A298" s="29">
        <v>290</v>
      </c>
      <c r="B298" s="30">
        <v>709</v>
      </c>
      <c r="C298" s="31" t="s">
        <v>271</v>
      </c>
      <c r="D298" s="31"/>
      <c r="E298" s="28" t="s">
        <v>428</v>
      </c>
      <c r="F298" s="91">
        <f>SUM(F299)</f>
        <v>20.8</v>
      </c>
      <c r="G298" s="33">
        <f>SUM(G299)</f>
        <v>0</v>
      </c>
      <c r="H298" s="33">
        <f>SUM(H299)</f>
        <v>0</v>
      </c>
      <c r="I298" s="33">
        <v>0</v>
      </c>
      <c r="J298" s="10"/>
    </row>
    <row r="299" spans="1:10" s="2" customFormat="1" ht="54" customHeight="1">
      <c r="A299" s="29">
        <v>291</v>
      </c>
      <c r="B299" s="30">
        <v>709</v>
      </c>
      <c r="C299" s="31" t="s">
        <v>272</v>
      </c>
      <c r="D299" s="31"/>
      <c r="E299" s="51" t="s">
        <v>228</v>
      </c>
      <c r="F299" s="73">
        <f>SUM(F300+F302)</f>
        <v>20.8</v>
      </c>
      <c r="G299" s="33">
        <f>SUM(G300+G302)</f>
        <v>0</v>
      </c>
      <c r="H299" s="33">
        <f>SUM(H300+H302)</f>
        <v>0</v>
      </c>
      <c r="I299" s="33">
        <v>0</v>
      </c>
      <c r="J299" s="10"/>
    </row>
    <row r="300" spans="1:10" s="2" customFormat="1" ht="41.25" customHeight="1">
      <c r="A300" s="29">
        <v>292</v>
      </c>
      <c r="B300" s="30">
        <v>709</v>
      </c>
      <c r="C300" s="31" t="s">
        <v>274</v>
      </c>
      <c r="D300" s="31"/>
      <c r="E300" s="47" t="s">
        <v>273</v>
      </c>
      <c r="F300" s="73">
        <f>SUM(F301)</f>
        <v>18.8</v>
      </c>
      <c r="G300" s="33">
        <f>SUM(G301)</f>
        <v>0</v>
      </c>
      <c r="H300" s="33">
        <f>SUM(H301)</f>
        <v>0</v>
      </c>
      <c r="I300" s="33">
        <f>SUM(I301)</f>
        <v>0</v>
      </c>
      <c r="J300" s="10"/>
    </row>
    <row r="301" spans="1:10" s="2" customFormat="1" ht="30.75" customHeight="1">
      <c r="A301" s="29">
        <v>293</v>
      </c>
      <c r="B301" s="34">
        <v>709</v>
      </c>
      <c r="C301" s="35" t="s">
        <v>274</v>
      </c>
      <c r="D301" s="35" t="s">
        <v>55</v>
      </c>
      <c r="E301" s="36" t="s">
        <v>171</v>
      </c>
      <c r="F301" s="92">
        <v>18.8</v>
      </c>
      <c r="G301" s="37">
        <v>0</v>
      </c>
      <c r="H301" s="37">
        <v>0</v>
      </c>
      <c r="I301" s="37">
        <v>0</v>
      </c>
      <c r="J301" s="10"/>
    </row>
    <row r="302" spans="1:10" s="2" customFormat="1" ht="54.75" customHeight="1">
      <c r="A302" s="29">
        <v>294</v>
      </c>
      <c r="B302" s="30">
        <v>709</v>
      </c>
      <c r="C302" s="31" t="s">
        <v>295</v>
      </c>
      <c r="D302" s="31"/>
      <c r="E302" s="28" t="s">
        <v>296</v>
      </c>
      <c r="F302" s="91">
        <f>SUM(F303)</f>
        <v>2</v>
      </c>
      <c r="G302" s="33">
        <f>SUM(G303)</f>
        <v>0</v>
      </c>
      <c r="H302" s="33">
        <f>SUM(H303)</f>
        <v>0</v>
      </c>
      <c r="I302" s="33">
        <f>SUM(I303)</f>
        <v>0</v>
      </c>
      <c r="J302" s="10"/>
    </row>
    <row r="303" spans="1:10" s="2" customFormat="1" ht="27.75" customHeight="1">
      <c r="A303" s="29">
        <v>295</v>
      </c>
      <c r="B303" s="34">
        <v>709</v>
      </c>
      <c r="C303" s="35" t="s">
        <v>295</v>
      </c>
      <c r="D303" s="35" t="s">
        <v>55</v>
      </c>
      <c r="E303" s="36" t="s">
        <v>171</v>
      </c>
      <c r="F303" s="92">
        <v>2</v>
      </c>
      <c r="G303" s="37">
        <v>0</v>
      </c>
      <c r="H303" s="37">
        <v>0</v>
      </c>
      <c r="I303" s="37">
        <v>0</v>
      </c>
      <c r="J303" s="10"/>
    </row>
    <row r="304" spans="1:10" s="2" customFormat="1" ht="44.25" customHeight="1">
      <c r="A304" s="29">
        <v>296</v>
      </c>
      <c r="B304" s="30">
        <v>709</v>
      </c>
      <c r="C304" s="31" t="s">
        <v>139</v>
      </c>
      <c r="D304" s="31"/>
      <c r="E304" s="28" t="s">
        <v>324</v>
      </c>
      <c r="F304" s="91">
        <f>SUM(F305+F307)</f>
        <v>29.6</v>
      </c>
      <c r="G304" s="64">
        <f>SUM(G305+G307)</f>
        <v>55.9</v>
      </c>
      <c r="H304" s="33">
        <f>SUM(H305+H307)</f>
        <v>35</v>
      </c>
      <c r="I304" s="33">
        <f>H304/G304*100</f>
        <v>62.611806797853312</v>
      </c>
      <c r="J304" s="10"/>
    </row>
    <row r="305" spans="1:10" s="2" customFormat="1" ht="66.75" customHeight="1">
      <c r="A305" s="29">
        <v>297</v>
      </c>
      <c r="B305" s="30">
        <v>709</v>
      </c>
      <c r="C305" s="31" t="s">
        <v>257</v>
      </c>
      <c r="D305" s="31"/>
      <c r="E305" s="43" t="s">
        <v>256</v>
      </c>
      <c r="F305" s="91">
        <f>SUM(F306)</f>
        <v>14.6</v>
      </c>
      <c r="G305" s="33">
        <f>SUM(G306)</f>
        <v>10.899999999999999</v>
      </c>
      <c r="H305" s="33">
        <f>SUM(H306)</f>
        <v>0</v>
      </c>
      <c r="I305" s="33">
        <f>SUM(I306)</f>
        <v>0</v>
      </c>
      <c r="J305" s="10"/>
    </row>
    <row r="306" spans="1:10" s="2" customFormat="1" ht="35.25" customHeight="1">
      <c r="A306" s="29">
        <v>298</v>
      </c>
      <c r="B306" s="34">
        <v>709</v>
      </c>
      <c r="C306" s="35" t="s">
        <v>257</v>
      </c>
      <c r="D306" s="35" t="s">
        <v>55</v>
      </c>
      <c r="E306" s="36" t="s">
        <v>171</v>
      </c>
      <c r="F306" s="92">
        <v>14.6</v>
      </c>
      <c r="G306" s="37">
        <f>14.6-3.7</f>
        <v>10.899999999999999</v>
      </c>
      <c r="H306" s="37">
        <v>0</v>
      </c>
      <c r="I306" s="37">
        <f>H306/G306*100</f>
        <v>0</v>
      </c>
      <c r="J306" s="10"/>
    </row>
    <row r="307" spans="1:10" s="2" customFormat="1" ht="39" customHeight="1">
      <c r="A307" s="29">
        <v>299</v>
      </c>
      <c r="B307" s="30">
        <v>709</v>
      </c>
      <c r="C307" s="31" t="s">
        <v>307</v>
      </c>
      <c r="D307" s="31"/>
      <c r="E307" s="28" t="s">
        <v>310</v>
      </c>
      <c r="F307" s="91">
        <f>SUM(F308)</f>
        <v>15</v>
      </c>
      <c r="G307" s="33">
        <f>SUM(G308)</f>
        <v>45</v>
      </c>
      <c r="H307" s="33">
        <f>SUM(H308)</f>
        <v>35</v>
      </c>
      <c r="I307" s="33">
        <f>SUM(I308)</f>
        <v>77.777777777777786</v>
      </c>
      <c r="J307" s="10"/>
    </row>
    <row r="308" spans="1:10" s="2" customFormat="1" ht="23.25" customHeight="1">
      <c r="A308" s="29">
        <v>300</v>
      </c>
      <c r="B308" s="34">
        <v>709</v>
      </c>
      <c r="C308" s="35" t="s">
        <v>307</v>
      </c>
      <c r="D308" s="35" t="s">
        <v>311</v>
      </c>
      <c r="E308" s="36" t="s">
        <v>312</v>
      </c>
      <c r="F308" s="92">
        <v>15</v>
      </c>
      <c r="G308" s="37">
        <v>45</v>
      </c>
      <c r="H308" s="37">
        <v>35</v>
      </c>
      <c r="I308" s="37">
        <f>H308/G308*100</f>
        <v>77.777777777777786</v>
      </c>
      <c r="J308" s="10"/>
    </row>
    <row r="309" spans="1:10" s="2" customFormat="1" ht="45.75" customHeight="1">
      <c r="A309" s="29">
        <v>301</v>
      </c>
      <c r="B309" s="30">
        <v>709</v>
      </c>
      <c r="C309" s="31" t="s">
        <v>176</v>
      </c>
      <c r="D309" s="31"/>
      <c r="E309" s="28" t="s">
        <v>429</v>
      </c>
      <c r="F309" s="91">
        <f>SUM(F310+F312)</f>
        <v>20.8</v>
      </c>
      <c r="G309" s="110">
        <f>SUM(G310+G312)</f>
        <v>20.8</v>
      </c>
      <c r="H309" s="33">
        <f>SUM(H310+H312)</f>
        <v>5</v>
      </c>
      <c r="I309" s="33">
        <f>H309/G309*100</f>
        <v>24.038461538461537</v>
      </c>
      <c r="J309" s="10"/>
    </row>
    <row r="310" spans="1:10" s="2" customFormat="1" ht="55.5" customHeight="1">
      <c r="A310" s="29">
        <v>302</v>
      </c>
      <c r="B310" s="30">
        <v>709</v>
      </c>
      <c r="C310" s="31" t="s">
        <v>179</v>
      </c>
      <c r="D310" s="31"/>
      <c r="E310" s="51" t="s">
        <v>200</v>
      </c>
      <c r="F310" s="73">
        <f>SUM(F311)</f>
        <v>10.8</v>
      </c>
      <c r="G310" s="33">
        <f>SUM(G311)</f>
        <v>10.8</v>
      </c>
      <c r="H310" s="33">
        <f>SUM(H311)</f>
        <v>0</v>
      </c>
      <c r="I310" s="33">
        <f>SUM(I311)</f>
        <v>0</v>
      </c>
      <c r="J310" s="10"/>
    </row>
    <row r="311" spans="1:10" s="2" customFormat="1" ht="30" customHeight="1">
      <c r="A311" s="29">
        <v>303</v>
      </c>
      <c r="B311" s="34">
        <v>709</v>
      </c>
      <c r="C311" s="35" t="s">
        <v>179</v>
      </c>
      <c r="D311" s="35" t="s">
        <v>55</v>
      </c>
      <c r="E311" s="36" t="s">
        <v>171</v>
      </c>
      <c r="F311" s="92">
        <v>10.8</v>
      </c>
      <c r="G311" s="37">
        <v>10.8</v>
      </c>
      <c r="H311" s="37">
        <v>0</v>
      </c>
      <c r="I311" s="37">
        <f>H311/G311*100</f>
        <v>0</v>
      </c>
      <c r="J311" s="10"/>
    </row>
    <row r="312" spans="1:10" s="2" customFormat="1" ht="35.25" customHeight="1">
      <c r="A312" s="29">
        <v>304</v>
      </c>
      <c r="B312" s="30">
        <v>709</v>
      </c>
      <c r="C312" s="31" t="s">
        <v>180</v>
      </c>
      <c r="D312" s="31"/>
      <c r="E312" s="51" t="s">
        <v>177</v>
      </c>
      <c r="F312" s="73">
        <f>SUM(F313)</f>
        <v>10</v>
      </c>
      <c r="G312" s="33">
        <f>SUM(G313)</f>
        <v>10</v>
      </c>
      <c r="H312" s="33">
        <f>SUM(H313)</f>
        <v>5</v>
      </c>
      <c r="I312" s="33">
        <f>SUM(I313)</f>
        <v>50</v>
      </c>
      <c r="J312" s="10"/>
    </row>
    <row r="313" spans="1:10" s="2" customFormat="1" ht="36" customHeight="1">
      <c r="A313" s="29">
        <v>305</v>
      </c>
      <c r="B313" s="34">
        <v>709</v>
      </c>
      <c r="C313" s="35" t="s">
        <v>180</v>
      </c>
      <c r="D313" s="35" t="s">
        <v>55</v>
      </c>
      <c r="E313" s="36" t="s">
        <v>171</v>
      </c>
      <c r="F313" s="92">
        <v>10</v>
      </c>
      <c r="G313" s="37">
        <v>10</v>
      </c>
      <c r="H313" s="37">
        <v>5</v>
      </c>
      <c r="I313" s="37">
        <f>H313/G313*100</f>
        <v>50</v>
      </c>
      <c r="J313" s="10"/>
    </row>
    <row r="314" spans="1:10" s="2" customFormat="1" ht="60.75" customHeight="1">
      <c r="A314" s="29">
        <v>306</v>
      </c>
      <c r="B314" s="30">
        <v>709</v>
      </c>
      <c r="C314" s="31" t="s">
        <v>181</v>
      </c>
      <c r="D314" s="31"/>
      <c r="E314" s="47" t="s">
        <v>430</v>
      </c>
      <c r="F314" s="73">
        <f>SUM(F315+F317)</f>
        <v>8.3000000000000007</v>
      </c>
      <c r="G314" s="33">
        <f>SUM(G315+G317)</f>
        <v>2</v>
      </c>
      <c r="H314" s="33">
        <f>SUM(H315+H317)</f>
        <v>2</v>
      </c>
      <c r="I314" s="33">
        <f>H314/G314*100</f>
        <v>100</v>
      </c>
      <c r="J314" s="10"/>
    </row>
    <row r="315" spans="1:10" s="2" customFormat="1" ht="27.75" customHeight="1">
      <c r="A315" s="29">
        <v>307</v>
      </c>
      <c r="B315" s="30">
        <v>709</v>
      </c>
      <c r="C315" s="31" t="s">
        <v>182</v>
      </c>
      <c r="D315" s="31"/>
      <c r="E315" s="51" t="s">
        <v>178</v>
      </c>
      <c r="F315" s="73">
        <f>SUM(F316)</f>
        <v>2.2999999999999998</v>
      </c>
      <c r="G315" s="33">
        <f>SUM(G316)</f>
        <v>0</v>
      </c>
      <c r="H315" s="33">
        <f>SUM(H316)</f>
        <v>0</v>
      </c>
      <c r="I315" s="33">
        <f>SUM(I316)</f>
        <v>0</v>
      </c>
      <c r="J315" s="10"/>
    </row>
    <row r="316" spans="1:10" s="2" customFormat="1" ht="27.75" customHeight="1">
      <c r="A316" s="29">
        <v>308</v>
      </c>
      <c r="B316" s="34">
        <v>709</v>
      </c>
      <c r="C316" s="35" t="s">
        <v>182</v>
      </c>
      <c r="D316" s="35" t="s">
        <v>55</v>
      </c>
      <c r="E316" s="36" t="s">
        <v>171</v>
      </c>
      <c r="F316" s="92">
        <v>2.2999999999999998</v>
      </c>
      <c r="G316" s="37">
        <v>0</v>
      </c>
      <c r="H316" s="37">
        <v>0</v>
      </c>
      <c r="I316" s="37">
        <v>0</v>
      </c>
      <c r="J316" s="10"/>
    </row>
    <row r="317" spans="1:10" s="2" customFormat="1" ht="54.75" customHeight="1">
      <c r="A317" s="29">
        <v>309</v>
      </c>
      <c r="B317" s="30">
        <v>709</v>
      </c>
      <c r="C317" s="31" t="s">
        <v>184</v>
      </c>
      <c r="D317" s="31"/>
      <c r="E317" s="51" t="s">
        <v>183</v>
      </c>
      <c r="F317" s="73">
        <f>SUM(F318)</f>
        <v>6</v>
      </c>
      <c r="G317" s="33">
        <f>SUM(G318)</f>
        <v>2</v>
      </c>
      <c r="H317" s="33">
        <f>SUM(H318)</f>
        <v>2</v>
      </c>
      <c r="I317" s="33">
        <f>SUM(I318)</f>
        <v>100</v>
      </c>
      <c r="J317" s="10"/>
    </row>
    <row r="318" spans="1:10" s="2" customFormat="1" ht="27.75" customHeight="1">
      <c r="A318" s="29">
        <v>310</v>
      </c>
      <c r="B318" s="34">
        <v>709</v>
      </c>
      <c r="C318" s="35" t="s">
        <v>184</v>
      </c>
      <c r="D318" s="35" t="s">
        <v>55</v>
      </c>
      <c r="E318" s="36" t="s">
        <v>171</v>
      </c>
      <c r="F318" s="92">
        <v>6</v>
      </c>
      <c r="G318" s="37">
        <v>2</v>
      </c>
      <c r="H318" s="37">
        <v>2</v>
      </c>
      <c r="I318" s="37">
        <f>H318/G318*100</f>
        <v>100</v>
      </c>
      <c r="J318" s="10"/>
    </row>
    <row r="319" spans="1:10" s="2" customFormat="1" ht="45" customHeight="1">
      <c r="A319" s="29">
        <v>311</v>
      </c>
      <c r="B319" s="30">
        <v>709</v>
      </c>
      <c r="C319" s="31" t="s">
        <v>215</v>
      </c>
      <c r="D319" s="31"/>
      <c r="E319" s="28" t="s">
        <v>361</v>
      </c>
      <c r="F319" s="91">
        <f t="shared" ref="F319:I320" si="29">SUM(F320)</f>
        <v>5.0999999999999996</v>
      </c>
      <c r="G319" s="33">
        <f t="shared" si="29"/>
        <v>5.0999999999999996</v>
      </c>
      <c r="H319" s="33">
        <f t="shared" si="29"/>
        <v>0</v>
      </c>
      <c r="I319" s="33">
        <f t="shared" si="29"/>
        <v>0</v>
      </c>
      <c r="J319" s="10"/>
    </row>
    <row r="320" spans="1:10" s="2" customFormat="1" ht="51" customHeight="1">
      <c r="A320" s="29">
        <v>312</v>
      </c>
      <c r="B320" s="30">
        <v>709</v>
      </c>
      <c r="C320" s="31" t="s">
        <v>190</v>
      </c>
      <c r="D320" s="31"/>
      <c r="E320" s="28" t="s">
        <v>191</v>
      </c>
      <c r="F320" s="91">
        <f t="shared" si="29"/>
        <v>5.0999999999999996</v>
      </c>
      <c r="G320" s="33">
        <f t="shared" si="29"/>
        <v>5.0999999999999996</v>
      </c>
      <c r="H320" s="33">
        <f t="shared" si="29"/>
        <v>0</v>
      </c>
      <c r="I320" s="33">
        <f t="shared" si="29"/>
        <v>0</v>
      </c>
      <c r="J320" s="10"/>
    </row>
    <row r="321" spans="1:15" s="2" customFormat="1" ht="27.75" customHeight="1">
      <c r="A321" s="29">
        <v>313</v>
      </c>
      <c r="B321" s="34">
        <v>709</v>
      </c>
      <c r="C321" s="35" t="s">
        <v>190</v>
      </c>
      <c r="D321" s="35" t="s">
        <v>55</v>
      </c>
      <c r="E321" s="36" t="s">
        <v>171</v>
      </c>
      <c r="F321" s="92">
        <v>5.0999999999999996</v>
      </c>
      <c r="G321" s="37">
        <v>5.0999999999999996</v>
      </c>
      <c r="H321" s="37">
        <v>0</v>
      </c>
      <c r="I321" s="37">
        <f>H321/G321*100</f>
        <v>0</v>
      </c>
      <c r="J321" s="10"/>
    </row>
    <row r="322" spans="1:15" s="2" customFormat="1" ht="42" customHeight="1">
      <c r="A322" s="29">
        <v>314</v>
      </c>
      <c r="B322" s="30">
        <v>709</v>
      </c>
      <c r="C322" s="31" t="s">
        <v>230</v>
      </c>
      <c r="D322" s="31"/>
      <c r="E322" s="47" t="s">
        <v>431</v>
      </c>
      <c r="F322" s="73">
        <f t="shared" ref="F322:I323" si="30">SUM(F323)</f>
        <v>120</v>
      </c>
      <c r="G322" s="33">
        <f t="shared" si="30"/>
        <v>9.5</v>
      </c>
      <c r="H322" s="33">
        <f t="shared" si="30"/>
        <v>9.5</v>
      </c>
      <c r="I322" s="33">
        <f t="shared" si="30"/>
        <v>100</v>
      </c>
      <c r="J322" s="10"/>
    </row>
    <row r="323" spans="1:15" s="2" customFormat="1" ht="86.25" customHeight="1">
      <c r="A323" s="29">
        <v>315</v>
      </c>
      <c r="B323" s="30">
        <v>709</v>
      </c>
      <c r="C323" s="31" t="s">
        <v>231</v>
      </c>
      <c r="D323" s="31"/>
      <c r="E323" s="51" t="s">
        <v>229</v>
      </c>
      <c r="F323" s="73">
        <f t="shared" si="30"/>
        <v>120</v>
      </c>
      <c r="G323" s="33">
        <f t="shared" si="30"/>
        <v>9.5</v>
      </c>
      <c r="H323" s="33">
        <f t="shared" si="30"/>
        <v>9.5</v>
      </c>
      <c r="I323" s="33">
        <f t="shared" si="30"/>
        <v>100</v>
      </c>
      <c r="J323" s="10"/>
    </row>
    <row r="324" spans="1:15" s="2" customFormat="1" ht="30.75" customHeight="1">
      <c r="A324" s="29">
        <v>316</v>
      </c>
      <c r="B324" s="34">
        <v>709</v>
      </c>
      <c r="C324" s="35" t="s">
        <v>231</v>
      </c>
      <c r="D324" s="35" t="s">
        <v>55</v>
      </c>
      <c r="E324" s="36" t="s">
        <v>171</v>
      </c>
      <c r="F324" s="92">
        <v>120</v>
      </c>
      <c r="G324" s="37">
        <f>120-110.5</f>
        <v>9.5</v>
      </c>
      <c r="H324" s="37">
        <v>9.5</v>
      </c>
      <c r="I324" s="37">
        <f t="shared" ref="I324:I342" si="31">H324/G324*100</f>
        <v>100</v>
      </c>
      <c r="J324" s="10"/>
    </row>
    <row r="325" spans="1:15" s="2" customFormat="1" ht="27.75" customHeight="1">
      <c r="A325" s="29">
        <v>317</v>
      </c>
      <c r="B325" s="30">
        <v>800</v>
      </c>
      <c r="C325" s="31"/>
      <c r="D325" s="31"/>
      <c r="E325" s="32" t="s">
        <v>34</v>
      </c>
      <c r="F325" s="91">
        <f>SUM(F326)</f>
        <v>34010.800000000003</v>
      </c>
      <c r="G325" s="110">
        <f>G326</f>
        <v>33627</v>
      </c>
      <c r="H325" s="110">
        <f>SUM(H326)</f>
        <v>31855.300000000003</v>
      </c>
      <c r="I325" s="33">
        <f t="shared" si="31"/>
        <v>94.731317096380891</v>
      </c>
      <c r="J325" s="10"/>
    </row>
    <row r="326" spans="1:15" s="2" customFormat="1" ht="21.75" customHeight="1">
      <c r="A326" s="76">
        <v>318</v>
      </c>
      <c r="B326" s="30">
        <v>801</v>
      </c>
      <c r="C326" s="31"/>
      <c r="D326" s="31"/>
      <c r="E326" s="28" t="s">
        <v>22</v>
      </c>
      <c r="F326" s="91">
        <f>SUM(F327)</f>
        <v>34010.800000000003</v>
      </c>
      <c r="G326" s="33">
        <v>33627</v>
      </c>
      <c r="H326" s="33">
        <f>SUM(H327)</f>
        <v>31855.300000000003</v>
      </c>
      <c r="I326" s="33">
        <f t="shared" si="31"/>
        <v>94.731317096380891</v>
      </c>
      <c r="J326" s="10"/>
    </row>
    <row r="327" spans="1:15" s="2" customFormat="1" ht="42.75" customHeight="1">
      <c r="A327" s="76">
        <v>319</v>
      </c>
      <c r="B327" s="30">
        <v>801</v>
      </c>
      <c r="C327" s="31" t="s">
        <v>143</v>
      </c>
      <c r="D327" s="35"/>
      <c r="E327" s="28" t="s">
        <v>221</v>
      </c>
      <c r="F327" s="91">
        <f>SUM(F328+F332+F337+F343+F345+F347)</f>
        <v>34010.800000000003</v>
      </c>
      <c r="G327" s="33">
        <f>SUM(G328+G332+G335+G337+G341+G343+G345+G347)</f>
        <v>33627</v>
      </c>
      <c r="H327" s="33">
        <f>SUM(H328+H332+H335+H337+H341+H343+H345+H347)</f>
        <v>31855.300000000003</v>
      </c>
      <c r="I327" s="33">
        <f t="shared" si="31"/>
        <v>94.731317096380891</v>
      </c>
      <c r="J327" s="10"/>
    </row>
    <row r="328" spans="1:15" ht="27.75" customHeight="1">
      <c r="A328" s="29">
        <v>320</v>
      </c>
      <c r="B328" s="30">
        <v>801</v>
      </c>
      <c r="C328" s="31" t="s">
        <v>144</v>
      </c>
      <c r="D328" s="31"/>
      <c r="E328" s="28" t="s">
        <v>77</v>
      </c>
      <c r="F328" s="91">
        <f>SUM(F329:F331)</f>
        <v>15965</v>
      </c>
      <c r="G328" s="33">
        <f>SUM(G329:G331)</f>
        <v>15612.6</v>
      </c>
      <c r="H328" s="110">
        <f>SUM(H329:H331)</f>
        <v>15338.500000000002</v>
      </c>
      <c r="I328" s="33">
        <f t="shared" si="31"/>
        <v>98.244366729436493</v>
      </c>
      <c r="J328" s="9">
        <v>21165</v>
      </c>
      <c r="K328" s="2"/>
    </row>
    <row r="329" spans="1:15" s="3" customFormat="1" ht="19.5" customHeight="1">
      <c r="A329" s="29">
        <v>321</v>
      </c>
      <c r="B329" s="34">
        <v>801</v>
      </c>
      <c r="C329" s="35" t="s">
        <v>144</v>
      </c>
      <c r="D329" s="35" t="s">
        <v>38</v>
      </c>
      <c r="E329" s="36" t="s">
        <v>39</v>
      </c>
      <c r="F329" s="92">
        <v>12179.8</v>
      </c>
      <c r="G329" s="37">
        <v>12020.8</v>
      </c>
      <c r="H329" s="37">
        <v>12011.2</v>
      </c>
      <c r="I329" s="37">
        <f t="shared" si="31"/>
        <v>99.920138426727021</v>
      </c>
      <c r="J329" s="8"/>
      <c r="K329"/>
    </row>
    <row r="330" spans="1:15" ht="30" customHeight="1">
      <c r="A330" s="29">
        <v>322</v>
      </c>
      <c r="B330" s="34">
        <v>801</v>
      </c>
      <c r="C330" s="35" t="s">
        <v>144</v>
      </c>
      <c r="D330" s="35" t="s">
        <v>55</v>
      </c>
      <c r="E330" s="36" t="s">
        <v>171</v>
      </c>
      <c r="F330" s="92">
        <v>3685.2</v>
      </c>
      <c r="G330" s="37">
        <v>3543.2</v>
      </c>
      <c r="H330" s="37">
        <v>3278.7</v>
      </c>
      <c r="I330" s="37">
        <f t="shared" si="31"/>
        <v>92.534996613230973</v>
      </c>
      <c r="J330" s="8" t="e">
        <f>#REF!+J331+#REF!+#REF!+#REF!</f>
        <v>#REF!</v>
      </c>
      <c r="K330" s="3"/>
    </row>
    <row r="331" spans="1:15" ht="26.25" customHeight="1">
      <c r="A331" s="29">
        <v>323</v>
      </c>
      <c r="B331" s="34">
        <v>801</v>
      </c>
      <c r="C331" s="35" t="s">
        <v>144</v>
      </c>
      <c r="D331" s="35" t="s">
        <v>168</v>
      </c>
      <c r="E331" s="36" t="s">
        <v>169</v>
      </c>
      <c r="F331" s="92">
        <v>100</v>
      </c>
      <c r="G331" s="37">
        <v>48.6</v>
      </c>
      <c r="H331" s="37">
        <v>48.6</v>
      </c>
      <c r="I331" s="37">
        <f t="shared" si="31"/>
        <v>100</v>
      </c>
      <c r="J331" s="8" t="e">
        <f>#REF!+#REF!</f>
        <v>#REF!</v>
      </c>
    </row>
    <row r="332" spans="1:15" ht="41.25" customHeight="1">
      <c r="A332" s="29">
        <v>324</v>
      </c>
      <c r="B332" s="61">
        <v>801</v>
      </c>
      <c r="C332" s="62" t="s">
        <v>145</v>
      </c>
      <c r="D332" s="62"/>
      <c r="E332" s="63" t="s">
        <v>78</v>
      </c>
      <c r="F332" s="96">
        <f>SUM(F333:F334)</f>
        <v>4507.8</v>
      </c>
      <c r="G332" s="64">
        <f>SUM(G333:G334)</f>
        <v>4282.1000000000004</v>
      </c>
      <c r="H332" s="110">
        <f>SUM(H333:H334)</f>
        <v>4140.9000000000005</v>
      </c>
      <c r="I332" s="64">
        <f t="shared" si="31"/>
        <v>96.7025524859298</v>
      </c>
      <c r="J332" s="8"/>
    </row>
    <row r="333" spans="1:15" ht="27.75" customHeight="1">
      <c r="A333" s="29">
        <v>325</v>
      </c>
      <c r="B333" s="34">
        <v>801</v>
      </c>
      <c r="C333" s="35" t="s">
        <v>145</v>
      </c>
      <c r="D333" s="35" t="s">
        <v>38</v>
      </c>
      <c r="E333" s="36" t="s">
        <v>39</v>
      </c>
      <c r="F333" s="92">
        <v>3762.1</v>
      </c>
      <c r="G333" s="37">
        <v>3633.1</v>
      </c>
      <c r="H333" s="37">
        <v>3630.3</v>
      </c>
      <c r="I333" s="37">
        <f t="shared" si="31"/>
        <v>99.922930830420313</v>
      </c>
      <c r="J333" s="8"/>
    </row>
    <row r="334" spans="1:15" ht="30.75" customHeight="1">
      <c r="A334" s="29">
        <v>326</v>
      </c>
      <c r="B334" s="34">
        <v>801</v>
      </c>
      <c r="C334" s="35" t="s">
        <v>145</v>
      </c>
      <c r="D334" s="35" t="s">
        <v>55</v>
      </c>
      <c r="E334" s="36" t="s">
        <v>171</v>
      </c>
      <c r="F334" s="92">
        <v>745.7</v>
      </c>
      <c r="G334" s="37">
        <v>649</v>
      </c>
      <c r="H334" s="37">
        <v>510.6</v>
      </c>
      <c r="I334" s="37">
        <f t="shared" si="31"/>
        <v>78.674884437596305</v>
      </c>
      <c r="J334" s="8"/>
      <c r="O334" t="s">
        <v>404</v>
      </c>
    </row>
    <row r="335" spans="1:15" ht="104.25" customHeight="1">
      <c r="A335" s="29">
        <v>327</v>
      </c>
      <c r="B335" s="30">
        <v>801</v>
      </c>
      <c r="C335" s="31" t="s">
        <v>407</v>
      </c>
      <c r="D335" s="31"/>
      <c r="E335" s="43" t="s">
        <v>408</v>
      </c>
      <c r="F335" s="91">
        <v>0</v>
      </c>
      <c r="G335" s="33">
        <f>G336</f>
        <v>63</v>
      </c>
      <c r="H335" s="110">
        <f>SUM(H336)</f>
        <v>63</v>
      </c>
      <c r="I335" s="33">
        <v>100</v>
      </c>
      <c r="J335" s="8"/>
    </row>
    <row r="336" spans="1:15" ht="30.75" customHeight="1">
      <c r="A336" s="29">
        <v>328</v>
      </c>
      <c r="B336" s="34">
        <v>801</v>
      </c>
      <c r="C336" s="35" t="s">
        <v>407</v>
      </c>
      <c r="D336" s="35" t="s">
        <v>55</v>
      </c>
      <c r="E336" s="36" t="s">
        <v>171</v>
      </c>
      <c r="F336" s="92">
        <v>0</v>
      </c>
      <c r="G336" s="37">
        <v>63</v>
      </c>
      <c r="H336" s="37">
        <v>63</v>
      </c>
      <c r="I336" s="37">
        <v>100</v>
      </c>
      <c r="J336" s="8"/>
    </row>
    <row r="337" spans="1:11" ht="43.5" customHeight="1">
      <c r="A337" s="29">
        <v>329</v>
      </c>
      <c r="B337" s="30">
        <v>801</v>
      </c>
      <c r="C337" s="31" t="s">
        <v>146</v>
      </c>
      <c r="D337" s="35"/>
      <c r="E337" s="28" t="s">
        <v>79</v>
      </c>
      <c r="F337" s="91">
        <f>SUM(F338:F340)</f>
        <v>6294.2</v>
      </c>
      <c r="G337" s="33">
        <f>SUM(G338:G340)</f>
        <v>6422.2</v>
      </c>
      <c r="H337" s="110">
        <f>SUM(H338:H340)</f>
        <v>5884.4</v>
      </c>
      <c r="I337" s="33">
        <f t="shared" si="31"/>
        <v>91.625922581046993</v>
      </c>
      <c r="J337" s="11"/>
      <c r="K337" s="2"/>
    </row>
    <row r="338" spans="1:11" ht="24.75" customHeight="1">
      <c r="A338" s="29">
        <v>340</v>
      </c>
      <c r="B338" s="34">
        <v>801</v>
      </c>
      <c r="C338" s="35" t="s">
        <v>146</v>
      </c>
      <c r="D338" s="35" t="s">
        <v>38</v>
      </c>
      <c r="E338" s="36" t="s">
        <v>59</v>
      </c>
      <c r="F338" s="92">
        <v>2562.1</v>
      </c>
      <c r="G338" s="37">
        <v>2889</v>
      </c>
      <c r="H338" s="37">
        <v>2888.7</v>
      </c>
      <c r="I338" s="37">
        <f t="shared" si="31"/>
        <v>99.989615784008308</v>
      </c>
      <c r="J338" s="11"/>
    </row>
    <row r="339" spans="1:11" ht="31.5" customHeight="1">
      <c r="A339" s="29">
        <v>341</v>
      </c>
      <c r="B339" s="34">
        <v>801</v>
      </c>
      <c r="C339" s="35" t="s">
        <v>146</v>
      </c>
      <c r="D339" s="35" t="s">
        <v>55</v>
      </c>
      <c r="E339" s="36" t="s">
        <v>171</v>
      </c>
      <c r="F339" s="92">
        <v>3730.1</v>
      </c>
      <c r="G339" s="37">
        <v>3533.2</v>
      </c>
      <c r="H339" s="37">
        <v>2995.7</v>
      </c>
      <c r="I339" s="37">
        <f t="shared" si="31"/>
        <v>84.787161779689797</v>
      </c>
      <c r="J339" s="11"/>
    </row>
    <row r="340" spans="1:11" s="2" customFormat="1" ht="25.5" customHeight="1">
      <c r="A340" s="29">
        <v>342</v>
      </c>
      <c r="B340" s="34">
        <v>801</v>
      </c>
      <c r="C340" s="35" t="s">
        <v>146</v>
      </c>
      <c r="D340" s="35" t="s">
        <v>168</v>
      </c>
      <c r="E340" s="36" t="s">
        <v>285</v>
      </c>
      <c r="F340" s="92">
        <v>2</v>
      </c>
      <c r="G340" s="37">
        <v>0</v>
      </c>
      <c r="H340" s="37">
        <v>0</v>
      </c>
      <c r="I340" s="37">
        <v>0</v>
      </c>
      <c r="J340" s="14"/>
      <c r="K340"/>
    </row>
    <row r="341" spans="1:11" s="2" customFormat="1" ht="41.25" customHeight="1">
      <c r="A341" s="29">
        <v>343</v>
      </c>
      <c r="B341" s="34">
        <v>801</v>
      </c>
      <c r="C341" s="35" t="s">
        <v>409</v>
      </c>
      <c r="D341" s="35"/>
      <c r="E341" s="28" t="s">
        <v>410</v>
      </c>
      <c r="F341" s="92">
        <v>0</v>
      </c>
      <c r="G341" s="33">
        <f>G342</f>
        <v>96.8</v>
      </c>
      <c r="H341" s="110">
        <f>SUM(H342)</f>
        <v>96.8</v>
      </c>
      <c r="I341" s="33">
        <f>I342</f>
        <v>100</v>
      </c>
      <c r="J341" s="14"/>
      <c r="K341"/>
    </row>
    <row r="342" spans="1:11" s="2" customFormat="1" ht="25.5" customHeight="1">
      <c r="A342" s="29">
        <v>344</v>
      </c>
      <c r="B342" s="34">
        <v>801</v>
      </c>
      <c r="C342" s="35" t="s">
        <v>409</v>
      </c>
      <c r="D342" s="35" t="s">
        <v>55</v>
      </c>
      <c r="E342" s="36" t="s">
        <v>171</v>
      </c>
      <c r="F342" s="92">
        <v>0</v>
      </c>
      <c r="G342" s="37">
        <v>96.8</v>
      </c>
      <c r="H342" s="37">
        <v>96.8</v>
      </c>
      <c r="I342" s="37">
        <f t="shared" si="31"/>
        <v>100</v>
      </c>
      <c r="J342" s="14"/>
      <c r="K342"/>
    </row>
    <row r="343" spans="1:11" s="2" customFormat="1" ht="42.75" customHeight="1">
      <c r="A343" s="29">
        <v>345</v>
      </c>
      <c r="B343" s="30">
        <v>801</v>
      </c>
      <c r="C343" s="31" t="s">
        <v>147</v>
      </c>
      <c r="D343" s="35"/>
      <c r="E343" s="28" t="s">
        <v>80</v>
      </c>
      <c r="F343" s="91">
        <f>SUM(F344)</f>
        <v>286</v>
      </c>
      <c r="G343" s="33">
        <f>G344</f>
        <v>262.10000000000002</v>
      </c>
      <c r="H343" s="110">
        <f>SUM(H344)</f>
        <v>198</v>
      </c>
      <c r="I343" s="33">
        <f>I344</f>
        <v>75.543685616177029</v>
      </c>
      <c r="J343" s="14"/>
    </row>
    <row r="344" spans="1:11" s="2" customFormat="1" ht="30" customHeight="1">
      <c r="A344" s="29">
        <v>346</v>
      </c>
      <c r="B344" s="34">
        <v>801</v>
      </c>
      <c r="C344" s="35" t="s">
        <v>147</v>
      </c>
      <c r="D344" s="35" t="s">
        <v>55</v>
      </c>
      <c r="E344" s="36" t="s">
        <v>171</v>
      </c>
      <c r="F344" s="92">
        <v>286</v>
      </c>
      <c r="G344" s="37">
        <f>286-23.9</f>
        <v>262.10000000000002</v>
      </c>
      <c r="H344" s="37">
        <v>198</v>
      </c>
      <c r="I344" s="37">
        <f>H344/G344*100</f>
        <v>75.543685616177029</v>
      </c>
      <c r="J344" s="14"/>
    </row>
    <row r="345" spans="1:11" s="2" customFormat="1" ht="21.75" customHeight="1">
      <c r="A345" s="29">
        <v>347</v>
      </c>
      <c r="B345" s="30">
        <v>801</v>
      </c>
      <c r="C345" s="31" t="s">
        <v>148</v>
      </c>
      <c r="D345" s="35"/>
      <c r="E345" s="28" t="s">
        <v>81</v>
      </c>
      <c r="F345" s="91">
        <f>SUM(F346)</f>
        <v>645.79999999999995</v>
      </c>
      <c r="G345" s="33">
        <f>G346</f>
        <v>576.20000000000005</v>
      </c>
      <c r="H345" s="110">
        <f>SUM(H346)</f>
        <v>499.6</v>
      </c>
      <c r="I345" s="33">
        <f>I346</f>
        <v>86.706004859423814</v>
      </c>
      <c r="J345" s="14"/>
    </row>
    <row r="346" spans="1:11" s="2" customFormat="1" ht="30.75" customHeight="1">
      <c r="A346" s="29">
        <v>348</v>
      </c>
      <c r="B346" s="34">
        <v>801</v>
      </c>
      <c r="C346" s="35" t="s">
        <v>148</v>
      </c>
      <c r="D346" s="35" t="s">
        <v>55</v>
      </c>
      <c r="E346" s="36" t="s">
        <v>171</v>
      </c>
      <c r="F346" s="92">
        <v>645.79999999999995</v>
      </c>
      <c r="G346" s="37">
        <v>576.20000000000005</v>
      </c>
      <c r="H346" s="37">
        <v>499.6</v>
      </c>
      <c r="I346" s="37">
        <f>H346/G346*100</f>
        <v>86.706004859423814</v>
      </c>
      <c r="J346" s="14"/>
    </row>
    <row r="347" spans="1:11" ht="30.75" customHeight="1">
      <c r="A347" s="29">
        <v>349</v>
      </c>
      <c r="B347" s="30">
        <v>801</v>
      </c>
      <c r="C347" s="31" t="s">
        <v>194</v>
      </c>
      <c r="D347" s="31"/>
      <c r="E347" s="28" t="s">
        <v>195</v>
      </c>
      <c r="F347" s="91">
        <f>SUM(F348)</f>
        <v>6312</v>
      </c>
      <c r="G347" s="33">
        <f>SUM(G348)</f>
        <v>6312</v>
      </c>
      <c r="H347" s="110">
        <f>SUM(H348)</f>
        <v>5634.1</v>
      </c>
      <c r="I347" s="33">
        <f>SUM(I348)</f>
        <v>89.260139416983534</v>
      </c>
      <c r="J347" s="8" t="e">
        <f>#REF!+J348+#REF!+#REF!</f>
        <v>#REF!</v>
      </c>
      <c r="K347" s="2"/>
    </row>
    <row r="348" spans="1:11" ht="24.75" customHeight="1">
      <c r="A348" s="29">
        <v>350</v>
      </c>
      <c r="B348" s="34">
        <v>801</v>
      </c>
      <c r="C348" s="35" t="s">
        <v>194</v>
      </c>
      <c r="D348" s="35" t="s">
        <v>38</v>
      </c>
      <c r="E348" s="36" t="s">
        <v>59</v>
      </c>
      <c r="F348" s="92">
        <v>6312</v>
      </c>
      <c r="G348" s="37">
        <v>6312</v>
      </c>
      <c r="H348" s="37">
        <v>5634.1</v>
      </c>
      <c r="I348" s="37">
        <f>H348/G348*100</f>
        <v>89.260139416983534</v>
      </c>
      <c r="J348" s="8" t="e">
        <f>J349</f>
        <v>#REF!</v>
      </c>
    </row>
    <row r="349" spans="1:11" ht="25.5" customHeight="1">
      <c r="A349" s="29">
        <v>351</v>
      </c>
      <c r="B349" s="30">
        <v>1000</v>
      </c>
      <c r="C349" s="31"/>
      <c r="D349" s="31"/>
      <c r="E349" s="32" t="s">
        <v>23</v>
      </c>
      <c r="F349" s="91">
        <f>SUM(F350+F354+F387+F395)</f>
        <v>31030.399999999998</v>
      </c>
      <c r="G349" s="110">
        <f>SUM(G350+G354+G387+G395)</f>
        <v>33438.399999999994</v>
      </c>
      <c r="H349" s="110">
        <f>SUM(H350+H354+H387+H395)</f>
        <v>31770.299999999996</v>
      </c>
      <c r="I349" s="33">
        <f>H349/G349*100</f>
        <v>95.011423991578553</v>
      </c>
      <c r="J349" s="8" t="e">
        <f>#REF!</f>
        <v>#REF!</v>
      </c>
    </row>
    <row r="350" spans="1:11" ht="24.75" customHeight="1">
      <c r="A350" s="29">
        <v>352</v>
      </c>
      <c r="B350" s="30">
        <v>1001</v>
      </c>
      <c r="C350" s="31"/>
      <c r="D350" s="31"/>
      <c r="E350" s="28" t="s">
        <v>28</v>
      </c>
      <c r="F350" s="91">
        <f>SUM(F351)</f>
        <v>2850.6</v>
      </c>
      <c r="G350" s="110">
        <f>SUM(G351)</f>
        <v>3163.3</v>
      </c>
      <c r="H350" s="110">
        <f>SUM(H351)</f>
        <v>3163.3</v>
      </c>
      <c r="I350" s="33">
        <f>H350/G350*100</f>
        <v>100</v>
      </c>
      <c r="J350" s="8"/>
    </row>
    <row r="351" spans="1:11" ht="44.25" customHeight="1">
      <c r="A351" s="29">
        <v>353</v>
      </c>
      <c r="B351" s="30">
        <v>1001</v>
      </c>
      <c r="C351" s="31" t="s">
        <v>106</v>
      </c>
      <c r="D351" s="31"/>
      <c r="E351" s="28" t="s">
        <v>313</v>
      </c>
      <c r="F351" s="91">
        <f>SUM(F352)</f>
        <v>2850.6</v>
      </c>
      <c r="G351" s="33">
        <f>G352</f>
        <v>3163.3</v>
      </c>
      <c r="H351" s="33">
        <f>SUM(H352)</f>
        <v>3163.3</v>
      </c>
      <c r="I351" s="33">
        <f>I352</f>
        <v>100</v>
      </c>
      <c r="J351" s="8"/>
    </row>
    <row r="352" spans="1:11" ht="67.5" customHeight="1">
      <c r="A352" s="29">
        <v>354</v>
      </c>
      <c r="B352" s="30">
        <v>1001</v>
      </c>
      <c r="C352" s="31" t="s">
        <v>149</v>
      </c>
      <c r="D352" s="31"/>
      <c r="E352" s="45" t="s">
        <v>82</v>
      </c>
      <c r="F352" s="93">
        <f>SUM(F353)</f>
        <v>2850.6</v>
      </c>
      <c r="G352" s="33">
        <f>G353</f>
        <v>3163.3</v>
      </c>
      <c r="H352" s="33">
        <f>SUM(H353)</f>
        <v>3163.3</v>
      </c>
      <c r="I352" s="33">
        <f>I353</f>
        <v>100</v>
      </c>
      <c r="J352" s="9"/>
    </row>
    <row r="353" spans="1:13" ht="30.75" customHeight="1">
      <c r="A353" s="29">
        <v>355</v>
      </c>
      <c r="B353" s="34">
        <v>1001</v>
      </c>
      <c r="C353" s="35" t="s">
        <v>149</v>
      </c>
      <c r="D353" s="53" t="s">
        <v>42</v>
      </c>
      <c r="E353" s="36" t="s">
        <v>43</v>
      </c>
      <c r="F353" s="92">
        <v>2850.6</v>
      </c>
      <c r="G353" s="37">
        <v>3163.3</v>
      </c>
      <c r="H353" s="37">
        <v>3163.3</v>
      </c>
      <c r="I353" s="37">
        <f t="shared" ref="I353:I364" si="32">H353/G353*100</f>
        <v>100</v>
      </c>
      <c r="J353" s="8" t="e">
        <f>#REF!</f>
        <v>#REF!</v>
      </c>
    </row>
    <row r="354" spans="1:13" ht="26.25" customHeight="1">
      <c r="A354" s="29">
        <v>356</v>
      </c>
      <c r="B354" s="30">
        <v>1003</v>
      </c>
      <c r="C354" s="31"/>
      <c r="D354" s="31"/>
      <c r="E354" s="28" t="s">
        <v>25</v>
      </c>
      <c r="F354" s="91">
        <f>SUM(F355+F369+F372+F375+F379+F382)</f>
        <v>25953.8</v>
      </c>
      <c r="G354" s="91">
        <f>SUM(G355+G369+G372+G375+G379+G382)</f>
        <v>25683.3</v>
      </c>
      <c r="H354" s="91">
        <f>SUM(H355+H369+H372+H375+H379+H382)</f>
        <v>25027.3</v>
      </c>
      <c r="I354" s="33">
        <f t="shared" si="32"/>
        <v>97.445811091253859</v>
      </c>
      <c r="J354" s="8"/>
    </row>
    <row r="355" spans="1:13" s="2" customFormat="1" ht="40.5" customHeight="1">
      <c r="A355" s="29">
        <v>357</v>
      </c>
      <c r="B355" s="30">
        <v>1003</v>
      </c>
      <c r="C355" s="31" t="s">
        <v>150</v>
      </c>
      <c r="D355" s="31"/>
      <c r="E355" s="63" t="s">
        <v>432</v>
      </c>
      <c r="F355" s="96">
        <f>SUM(F356+F360+F363)</f>
        <v>24363.4</v>
      </c>
      <c r="G355" s="33">
        <f>SUM(G356+G360+G363+G367)</f>
        <v>25654.799999999999</v>
      </c>
      <c r="H355" s="33">
        <f>SUM(H356+H360+H363+H367)</f>
        <v>24856.5</v>
      </c>
      <c r="I355" s="33">
        <f t="shared" si="32"/>
        <v>96.888301604378142</v>
      </c>
      <c r="J355" s="10"/>
      <c r="K355"/>
    </row>
    <row r="356" spans="1:13" ht="124.5" customHeight="1">
      <c r="A356" s="29">
        <v>358</v>
      </c>
      <c r="B356" s="30">
        <v>1003</v>
      </c>
      <c r="C356" s="31" t="s">
        <v>275</v>
      </c>
      <c r="D356" s="35"/>
      <c r="E356" s="28" t="s">
        <v>84</v>
      </c>
      <c r="F356" s="91">
        <f>SUM(F357:F358)</f>
        <v>3654</v>
      </c>
      <c r="G356" s="33">
        <f>SUM(G357:G359)</f>
        <v>2808.3</v>
      </c>
      <c r="H356" s="33">
        <f>SUM(H357:H359)</f>
        <v>2269.7999999999997</v>
      </c>
      <c r="I356" s="33">
        <f t="shared" si="32"/>
        <v>80.824698216002545</v>
      </c>
      <c r="J356" s="108" t="e">
        <f>J357+#REF!</f>
        <v>#REF!</v>
      </c>
      <c r="K356" s="109"/>
      <c r="L356" s="107"/>
      <c r="M356" s="107"/>
    </row>
    <row r="357" spans="1:13" s="2" customFormat="1" ht="29.25" customHeight="1">
      <c r="A357" s="29">
        <v>359</v>
      </c>
      <c r="B357" s="34">
        <v>1003</v>
      </c>
      <c r="C357" s="35" t="s">
        <v>275</v>
      </c>
      <c r="D357" s="35" t="s">
        <v>55</v>
      </c>
      <c r="E357" s="36" t="s">
        <v>171</v>
      </c>
      <c r="F357" s="92">
        <v>54</v>
      </c>
      <c r="G357" s="37">
        <v>54</v>
      </c>
      <c r="H357" s="37">
        <v>27.2</v>
      </c>
      <c r="I357" s="37">
        <f t="shared" si="32"/>
        <v>50.370370370370367</v>
      </c>
      <c r="J357" s="10" t="e">
        <f>#REF!</f>
        <v>#REF!</v>
      </c>
      <c r="K357"/>
    </row>
    <row r="358" spans="1:13" s="3" customFormat="1" ht="27.75" customHeight="1">
      <c r="A358" s="29">
        <v>360</v>
      </c>
      <c r="B358" s="34">
        <v>1003</v>
      </c>
      <c r="C358" s="35" t="s">
        <v>275</v>
      </c>
      <c r="D358" s="35" t="s">
        <v>40</v>
      </c>
      <c r="E358" s="36" t="s">
        <v>41</v>
      </c>
      <c r="F358" s="92">
        <v>3600</v>
      </c>
      <c r="G358" s="37">
        <v>0</v>
      </c>
      <c r="H358" s="37">
        <v>0</v>
      </c>
      <c r="I358" s="37">
        <v>0</v>
      </c>
      <c r="J358" s="8"/>
      <c r="K358" s="2"/>
    </row>
    <row r="359" spans="1:13" s="3" customFormat="1" ht="27.75" customHeight="1">
      <c r="A359" s="29">
        <v>361</v>
      </c>
      <c r="B359" s="34">
        <v>1003</v>
      </c>
      <c r="C359" s="35" t="s">
        <v>275</v>
      </c>
      <c r="D359" s="35" t="s">
        <v>42</v>
      </c>
      <c r="E359" s="36" t="s">
        <v>43</v>
      </c>
      <c r="F359" s="92">
        <v>0</v>
      </c>
      <c r="G359" s="37">
        <v>2754.3</v>
      </c>
      <c r="H359" s="37">
        <v>2242.6</v>
      </c>
      <c r="I359" s="37">
        <f>H359/G359*100</f>
        <v>81.421776858003838</v>
      </c>
      <c r="J359" s="8"/>
      <c r="K359" s="2"/>
    </row>
    <row r="360" spans="1:13" s="3" customFormat="1" ht="125.25" customHeight="1">
      <c r="A360" s="29">
        <v>362</v>
      </c>
      <c r="B360" s="30">
        <v>1003</v>
      </c>
      <c r="C360" s="31" t="s">
        <v>151</v>
      </c>
      <c r="D360" s="35"/>
      <c r="E360" s="28" t="s">
        <v>83</v>
      </c>
      <c r="F360" s="91">
        <f>SUM(F361:F362)</f>
        <v>2439.4</v>
      </c>
      <c r="G360" s="33">
        <f>SUM(G361:G362)</f>
        <v>2600</v>
      </c>
      <c r="H360" s="33">
        <f>SUM(H361:H362)</f>
        <v>2505.4</v>
      </c>
      <c r="I360" s="33">
        <f t="shared" si="32"/>
        <v>96.361538461538458</v>
      </c>
      <c r="J360" s="8"/>
    </row>
    <row r="361" spans="1:13" s="3" customFormat="1" ht="30" customHeight="1">
      <c r="A361" s="29">
        <v>363</v>
      </c>
      <c r="B361" s="34">
        <v>1003</v>
      </c>
      <c r="C361" s="35" t="s">
        <v>151</v>
      </c>
      <c r="D361" s="35" t="s">
        <v>55</v>
      </c>
      <c r="E361" s="36" t="s">
        <v>171</v>
      </c>
      <c r="F361" s="92">
        <v>39.4</v>
      </c>
      <c r="G361" s="37">
        <v>49.4</v>
      </c>
      <c r="H361" s="37">
        <v>39.4</v>
      </c>
      <c r="I361" s="37">
        <f t="shared" si="32"/>
        <v>79.757085020242911</v>
      </c>
      <c r="J361" s="8"/>
    </row>
    <row r="362" spans="1:13" s="3" customFormat="1" ht="23.25" customHeight="1">
      <c r="A362" s="29">
        <v>364</v>
      </c>
      <c r="B362" s="34">
        <v>1003</v>
      </c>
      <c r="C362" s="35" t="s">
        <v>151</v>
      </c>
      <c r="D362" s="35" t="s">
        <v>42</v>
      </c>
      <c r="E362" s="36" t="s">
        <v>286</v>
      </c>
      <c r="F362" s="92">
        <v>2400</v>
      </c>
      <c r="G362" s="37">
        <v>2550.6</v>
      </c>
      <c r="H362" s="37">
        <v>2466</v>
      </c>
      <c r="I362" s="37">
        <f t="shared" si="32"/>
        <v>96.683133380381094</v>
      </c>
      <c r="J362" s="8"/>
    </row>
    <row r="363" spans="1:13" ht="129" customHeight="1">
      <c r="A363" s="29">
        <v>365</v>
      </c>
      <c r="B363" s="30">
        <v>1003</v>
      </c>
      <c r="C363" s="31" t="s">
        <v>276</v>
      </c>
      <c r="D363" s="35"/>
      <c r="E363" s="28" t="s">
        <v>85</v>
      </c>
      <c r="F363" s="91">
        <f>SUM(F364:F365)</f>
        <v>18270</v>
      </c>
      <c r="G363" s="33">
        <f>SUM(G364:G366)</f>
        <v>20239.2</v>
      </c>
      <c r="H363" s="33">
        <f>SUM(H364:H366)</f>
        <v>20074</v>
      </c>
      <c r="I363" s="33">
        <f t="shared" si="32"/>
        <v>99.183762204039681</v>
      </c>
      <c r="J363" s="9"/>
      <c r="K363" s="3"/>
    </row>
    <row r="364" spans="1:13" ht="28.5" customHeight="1">
      <c r="A364" s="29">
        <v>366</v>
      </c>
      <c r="B364" s="34">
        <v>1003</v>
      </c>
      <c r="C364" s="35" t="s">
        <v>276</v>
      </c>
      <c r="D364" s="35" t="s">
        <v>55</v>
      </c>
      <c r="E364" s="36" t="s">
        <v>171</v>
      </c>
      <c r="F364" s="92">
        <v>270</v>
      </c>
      <c r="G364" s="111">
        <f>230+29.8</f>
        <v>259.8</v>
      </c>
      <c r="H364" s="37">
        <v>240.6</v>
      </c>
      <c r="I364" s="37">
        <f t="shared" si="32"/>
        <v>92.609699769053108</v>
      </c>
      <c r="J364" s="8"/>
    </row>
    <row r="365" spans="1:13" s="3" customFormat="1" ht="26.25" customHeight="1">
      <c r="A365" s="29">
        <v>367</v>
      </c>
      <c r="B365" s="34">
        <v>1003</v>
      </c>
      <c r="C365" s="35" t="s">
        <v>276</v>
      </c>
      <c r="D365" s="35" t="s">
        <v>40</v>
      </c>
      <c r="E365" s="36" t="s">
        <v>41</v>
      </c>
      <c r="F365" s="92">
        <v>18000</v>
      </c>
      <c r="G365" s="37">
        <v>0</v>
      </c>
      <c r="H365" s="37">
        <v>0</v>
      </c>
      <c r="I365" s="37">
        <v>0</v>
      </c>
      <c r="J365" s="8"/>
      <c r="K365"/>
    </row>
    <row r="366" spans="1:13" s="3" customFormat="1" ht="26.25" customHeight="1">
      <c r="A366" s="29">
        <v>368</v>
      </c>
      <c r="B366" s="34">
        <v>1003</v>
      </c>
      <c r="C366" s="35" t="s">
        <v>276</v>
      </c>
      <c r="D366" s="35" t="s">
        <v>42</v>
      </c>
      <c r="E366" s="36" t="s">
        <v>286</v>
      </c>
      <c r="F366" s="92">
        <v>0</v>
      </c>
      <c r="G366" s="111">
        <f>19879.2+100.2</f>
        <v>19979.400000000001</v>
      </c>
      <c r="H366" s="37">
        <v>19833.400000000001</v>
      </c>
      <c r="I366" s="37">
        <f>H366/G366*100</f>
        <v>99.269247324744498</v>
      </c>
      <c r="J366" s="8"/>
      <c r="K366"/>
    </row>
    <row r="367" spans="1:13" s="3" customFormat="1" ht="74.25" customHeight="1">
      <c r="A367" s="29">
        <v>369</v>
      </c>
      <c r="B367" s="30">
        <v>1003</v>
      </c>
      <c r="C367" s="84" t="s">
        <v>373</v>
      </c>
      <c r="D367" s="31"/>
      <c r="E367" s="28" t="s">
        <v>372</v>
      </c>
      <c r="F367" s="91">
        <f>SUM(F368)</f>
        <v>0</v>
      </c>
      <c r="G367" s="33">
        <f>SUM(G368)</f>
        <v>7.3</v>
      </c>
      <c r="H367" s="33">
        <f>SUM(H368)</f>
        <v>7.3</v>
      </c>
      <c r="I367" s="33">
        <f>SUM(I368)</f>
        <v>100</v>
      </c>
      <c r="J367" s="8"/>
      <c r="K367"/>
    </row>
    <row r="368" spans="1:13" s="3" customFormat="1" ht="26.25" customHeight="1">
      <c r="A368" s="29">
        <v>370</v>
      </c>
      <c r="B368" s="34">
        <v>1003</v>
      </c>
      <c r="C368" s="85" t="s">
        <v>373</v>
      </c>
      <c r="D368" s="35" t="s">
        <v>42</v>
      </c>
      <c r="E368" s="36" t="s">
        <v>286</v>
      </c>
      <c r="F368" s="92">
        <v>0</v>
      </c>
      <c r="G368" s="37">
        <v>7.3</v>
      </c>
      <c r="H368" s="37">
        <v>7.3</v>
      </c>
      <c r="I368" s="37">
        <f>H368/G368*100</f>
        <v>100</v>
      </c>
      <c r="J368" s="8"/>
      <c r="K368"/>
    </row>
    <row r="369" spans="1:10" s="3" customFormat="1" ht="45" customHeight="1">
      <c r="A369" s="29">
        <v>371</v>
      </c>
      <c r="B369" s="30">
        <v>1003</v>
      </c>
      <c r="C369" s="31" t="s">
        <v>152</v>
      </c>
      <c r="D369" s="35"/>
      <c r="E369" s="28" t="s">
        <v>433</v>
      </c>
      <c r="F369" s="91">
        <f t="shared" ref="F369:H370" si="33">SUM(F370)</f>
        <v>8.5</v>
      </c>
      <c r="G369" s="33">
        <f t="shared" si="33"/>
        <v>8.5</v>
      </c>
      <c r="H369" s="33">
        <f t="shared" si="33"/>
        <v>8.5</v>
      </c>
      <c r="I369" s="33">
        <f>H369/G369*100</f>
        <v>100</v>
      </c>
      <c r="J369" s="8"/>
    </row>
    <row r="370" spans="1:10" s="3" customFormat="1" ht="42" customHeight="1">
      <c r="A370" s="29">
        <v>372</v>
      </c>
      <c r="B370" s="30">
        <v>1003</v>
      </c>
      <c r="C370" s="40" t="s">
        <v>284</v>
      </c>
      <c r="D370" s="35"/>
      <c r="E370" s="51" t="s">
        <v>258</v>
      </c>
      <c r="F370" s="73">
        <f t="shared" si="33"/>
        <v>8.5</v>
      </c>
      <c r="G370" s="33">
        <f t="shared" si="33"/>
        <v>8.5</v>
      </c>
      <c r="H370" s="33">
        <f t="shared" si="33"/>
        <v>8.5</v>
      </c>
      <c r="I370" s="33">
        <f>SUM(I371)</f>
        <v>100</v>
      </c>
      <c r="J370" s="8"/>
    </row>
    <row r="371" spans="1:10" s="3" customFormat="1" ht="25.5" customHeight="1">
      <c r="A371" s="29">
        <v>373</v>
      </c>
      <c r="B371" s="34">
        <v>1003</v>
      </c>
      <c r="C371" s="53" t="s">
        <v>284</v>
      </c>
      <c r="D371" s="53" t="s">
        <v>40</v>
      </c>
      <c r="E371" s="36" t="s">
        <v>41</v>
      </c>
      <c r="F371" s="92">
        <v>8.5</v>
      </c>
      <c r="G371" s="37">
        <v>8.5</v>
      </c>
      <c r="H371" s="37">
        <v>8.5</v>
      </c>
      <c r="I371" s="37">
        <f>H371/G371*100</f>
        <v>100</v>
      </c>
      <c r="J371" s="8"/>
    </row>
    <row r="372" spans="1:10" s="3" customFormat="1" ht="45" customHeight="1">
      <c r="A372" s="29">
        <v>374</v>
      </c>
      <c r="B372" s="30">
        <v>1003</v>
      </c>
      <c r="C372" s="40" t="s">
        <v>153</v>
      </c>
      <c r="D372" s="35"/>
      <c r="E372" s="28" t="s">
        <v>397</v>
      </c>
      <c r="F372" s="91">
        <f t="shared" ref="F372:I373" si="34">SUM(F373)</f>
        <v>305.3</v>
      </c>
      <c r="G372" s="33">
        <f t="shared" si="34"/>
        <v>0</v>
      </c>
      <c r="H372" s="33">
        <f t="shared" si="34"/>
        <v>0</v>
      </c>
      <c r="I372" s="33">
        <f t="shared" si="34"/>
        <v>0</v>
      </c>
      <c r="J372" s="8"/>
    </row>
    <row r="373" spans="1:10" s="3" customFormat="1" ht="47.25" customHeight="1">
      <c r="A373" s="29">
        <v>375</v>
      </c>
      <c r="B373" s="61">
        <v>1003</v>
      </c>
      <c r="C373" s="77" t="s">
        <v>362</v>
      </c>
      <c r="D373" s="62"/>
      <c r="E373" s="75" t="s">
        <v>363</v>
      </c>
      <c r="F373" s="104">
        <f t="shared" si="34"/>
        <v>305.3</v>
      </c>
      <c r="G373" s="33">
        <f t="shared" si="34"/>
        <v>0</v>
      </c>
      <c r="H373" s="33">
        <f t="shared" si="34"/>
        <v>0</v>
      </c>
      <c r="I373" s="33">
        <f t="shared" si="34"/>
        <v>0</v>
      </c>
      <c r="J373" s="8"/>
    </row>
    <row r="374" spans="1:10" s="3" customFormat="1" ht="35.25" customHeight="1">
      <c r="A374" s="29">
        <v>376</v>
      </c>
      <c r="B374" s="65">
        <v>1003</v>
      </c>
      <c r="C374" s="78" t="s">
        <v>362</v>
      </c>
      <c r="D374" s="66" t="s">
        <v>42</v>
      </c>
      <c r="E374" s="67" t="s">
        <v>43</v>
      </c>
      <c r="F374" s="97">
        <v>305.3</v>
      </c>
      <c r="G374" s="37">
        <v>0</v>
      </c>
      <c r="H374" s="37">
        <v>0</v>
      </c>
      <c r="I374" s="37">
        <v>0</v>
      </c>
      <c r="J374" s="8"/>
    </row>
    <row r="375" spans="1:10" ht="42" customHeight="1">
      <c r="A375" s="29">
        <v>377</v>
      </c>
      <c r="B375" s="30">
        <v>1003</v>
      </c>
      <c r="C375" s="40" t="s">
        <v>214</v>
      </c>
      <c r="D375" s="31"/>
      <c r="E375" s="28" t="s">
        <v>336</v>
      </c>
      <c r="F375" s="91">
        <f t="shared" ref="F375:G377" si="35">SUM(F376)</f>
        <v>1256.5999999999999</v>
      </c>
      <c r="G375" s="33">
        <f t="shared" si="35"/>
        <v>0</v>
      </c>
      <c r="H375" s="33">
        <v>0</v>
      </c>
      <c r="I375" s="33">
        <f>SUM(I376)</f>
        <v>0</v>
      </c>
      <c r="J375" s="9"/>
    </row>
    <row r="376" spans="1:10" ht="65.25" customHeight="1">
      <c r="A376" s="29">
        <v>378</v>
      </c>
      <c r="B376" s="30">
        <v>1003</v>
      </c>
      <c r="C376" s="40" t="s">
        <v>280</v>
      </c>
      <c r="D376" s="31"/>
      <c r="E376" s="28" t="s">
        <v>212</v>
      </c>
      <c r="F376" s="91">
        <f t="shared" si="35"/>
        <v>1256.5999999999999</v>
      </c>
      <c r="G376" s="33">
        <f t="shared" si="35"/>
        <v>0</v>
      </c>
      <c r="H376" s="33">
        <v>0</v>
      </c>
      <c r="I376" s="33">
        <f>SUM(I377)</f>
        <v>0</v>
      </c>
      <c r="J376" s="9"/>
    </row>
    <row r="377" spans="1:10" ht="33" customHeight="1">
      <c r="A377" s="29">
        <v>379</v>
      </c>
      <c r="B377" s="30">
        <v>1003</v>
      </c>
      <c r="C377" s="40" t="s">
        <v>261</v>
      </c>
      <c r="D377" s="31"/>
      <c r="E377" s="28" t="s">
        <v>213</v>
      </c>
      <c r="F377" s="91">
        <f t="shared" si="35"/>
        <v>1256.5999999999999</v>
      </c>
      <c r="G377" s="33">
        <f t="shared" si="35"/>
        <v>0</v>
      </c>
      <c r="H377" s="33">
        <v>0</v>
      </c>
      <c r="I377" s="33">
        <f>SUM(I378)</f>
        <v>0</v>
      </c>
      <c r="J377" s="9"/>
    </row>
    <row r="378" spans="1:10" ht="33.75" customHeight="1">
      <c r="A378" s="29">
        <v>380</v>
      </c>
      <c r="B378" s="34">
        <v>1003</v>
      </c>
      <c r="C378" s="53" t="s">
        <v>261</v>
      </c>
      <c r="D378" s="35" t="s">
        <v>42</v>
      </c>
      <c r="E378" s="36" t="s">
        <v>43</v>
      </c>
      <c r="F378" s="92">
        <v>1256.5999999999999</v>
      </c>
      <c r="G378" s="37">
        <f>1256.6-1256.6</f>
        <v>0</v>
      </c>
      <c r="H378" s="37">
        <v>0</v>
      </c>
      <c r="I378" s="37">
        <f>1256.6-1256.6</f>
        <v>0</v>
      </c>
      <c r="J378" s="9"/>
    </row>
    <row r="379" spans="1:10" ht="29.25" customHeight="1">
      <c r="A379" s="29">
        <v>381</v>
      </c>
      <c r="B379" s="30">
        <v>1003</v>
      </c>
      <c r="C379" s="40" t="s">
        <v>219</v>
      </c>
      <c r="D379" s="31"/>
      <c r="E379" s="51" t="s">
        <v>434</v>
      </c>
      <c r="F379" s="73">
        <f t="shared" ref="F379:I380" si="36">SUM(F380)</f>
        <v>5</v>
      </c>
      <c r="G379" s="33">
        <f t="shared" si="36"/>
        <v>5</v>
      </c>
      <c r="H379" s="33">
        <f t="shared" si="36"/>
        <v>0</v>
      </c>
      <c r="I379" s="33">
        <f t="shared" si="36"/>
        <v>0</v>
      </c>
      <c r="J379" s="9"/>
    </row>
    <row r="380" spans="1:10" ht="48" customHeight="1">
      <c r="A380" s="29">
        <v>382</v>
      </c>
      <c r="B380" s="30">
        <v>1003</v>
      </c>
      <c r="C380" s="40" t="s">
        <v>262</v>
      </c>
      <c r="D380" s="31"/>
      <c r="E380" s="28" t="s">
        <v>263</v>
      </c>
      <c r="F380" s="91">
        <f t="shared" si="36"/>
        <v>5</v>
      </c>
      <c r="G380" s="33">
        <f t="shared" si="36"/>
        <v>5</v>
      </c>
      <c r="H380" s="33">
        <f t="shared" si="36"/>
        <v>0</v>
      </c>
      <c r="I380" s="33">
        <f t="shared" si="36"/>
        <v>0</v>
      </c>
      <c r="J380" s="9"/>
    </row>
    <row r="381" spans="1:10" ht="29.25" customHeight="1">
      <c r="A381" s="29">
        <v>383</v>
      </c>
      <c r="B381" s="34">
        <v>1003</v>
      </c>
      <c r="C381" s="53" t="s">
        <v>262</v>
      </c>
      <c r="D381" s="35" t="s">
        <v>55</v>
      </c>
      <c r="E381" s="36" t="s">
        <v>171</v>
      </c>
      <c r="F381" s="92">
        <v>5</v>
      </c>
      <c r="G381" s="37">
        <v>5</v>
      </c>
      <c r="H381" s="37">
        <v>0</v>
      </c>
      <c r="I381" s="37">
        <f>H381/G381*100</f>
        <v>0</v>
      </c>
      <c r="J381" s="9"/>
    </row>
    <row r="382" spans="1:10" ht="27" customHeight="1">
      <c r="A382" s="29">
        <v>384</v>
      </c>
      <c r="B382" s="30">
        <v>1003</v>
      </c>
      <c r="C382" s="40" t="s">
        <v>101</v>
      </c>
      <c r="D382" s="31"/>
      <c r="E382" s="28" t="s">
        <v>52</v>
      </c>
      <c r="F382" s="91">
        <f>SUM(F385)</f>
        <v>15</v>
      </c>
      <c r="G382" s="33">
        <f>SUM(G383+G385)</f>
        <v>15</v>
      </c>
      <c r="H382" s="33">
        <f>SUM(H383+H385)</f>
        <v>162.30000000000001</v>
      </c>
      <c r="I382" s="33">
        <f>H382/G382*100</f>
        <v>1082</v>
      </c>
      <c r="J382" s="9"/>
    </row>
    <row r="383" spans="1:10" ht="27" customHeight="1">
      <c r="A383" s="29">
        <v>385</v>
      </c>
      <c r="B383" s="30">
        <v>1003</v>
      </c>
      <c r="C383" s="40" t="s">
        <v>117</v>
      </c>
      <c r="D383" s="31"/>
      <c r="E383" s="28" t="s">
        <v>7</v>
      </c>
      <c r="F383" s="91">
        <v>0</v>
      </c>
      <c r="G383" s="33">
        <v>0</v>
      </c>
      <c r="H383" s="33">
        <f t="shared" ref="H383" si="37">SUM(H384)</f>
        <v>160</v>
      </c>
      <c r="I383" s="33">
        <v>0</v>
      </c>
      <c r="J383" s="9"/>
    </row>
    <row r="384" spans="1:10" ht="27" customHeight="1">
      <c r="A384" s="29">
        <v>386</v>
      </c>
      <c r="B384" s="34">
        <v>1003</v>
      </c>
      <c r="C384" s="53" t="s">
        <v>117</v>
      </c>
      <c r="D384" s="35" t="s">
        <v>42</v>
      </c>
      <c r="E384" s="36" t="s">
        <v>43</v>
      </c>
      <c r="F384" s="92">
        <v>0</v>
      </c>
      <c r="G384" s="37">
        <v>0</v>
      </c>
      <c r="H384" s="37">
        <v>160</v>
      </c>
      <c r="I384" s="37">
        <v>0</v>
      </c>
      <c r="J384" s="9"/>
    </row>
    <row r="385" spans="1:14" ht="69" customHeight="1">
      <c r="A385" s="29">
        <v>387</v>
      </c>
      <c r="B385" s="30">
        <v>1003</v>
      </c>
      <c r="C385" s="40" t="s">
        <v>264</v>
      </c>
      <c r="D385" s="40"/>
      <c r="E385" s="43" t="s">
        <v>96</v>
      </c>
      <c r="F385" s="91">
        <f t="shared" ref="F385:H385" si="38">SUM(F386)</f>
        <v>15</v>
      </c>
      <c r="G385" s="33">
        <f t="shared" si="38"/>
        <v>15</v>
      </c>
      <c r="H385" s="33">
        <f t="shared" si="38"/>
        <v>2.2999999999999998</v>
      </c>
      <c r="I385" s="33">
        <f>SUM(I386)</f>
        <v>15.333333333333332</v>
      </c>
      <c r="J385" s="9"/>
      <c r="N385" t="s">
        <v>404</v>
      </c>
    </row>
    <row r="386" spans="1:14" ht="29.25" customHeight="1">
      <c r="A386" s="29">
        <v>388</v>
      </c>
      <c r="B386" s="34">
        <v>1003</v>
      </c>
      <c r="C386" s="53" t="s">
        <v>264</v>
      </c>
      <c r="D386" s="53" t="s">
        <v>47</v>
      </c>
      <c r="E386" s="36" t="s">
        <v>173</v>
      </c>
      <c r="F386" s="92">
        <v>15</v>
      </c>
      <c r="G386" s="37">
        <v>15</v>
      </c>
      <c r="H386" s="37">
        <v>2.2999999999999998</v>
      </c>
      <c r="I386" s="37">
        <f>H386/G386*100</f>
        <v>15.333333333333332</v>
      </c>
      <c r="J386" s="9"/>
    </row>
    <row r="387" spans="1:14" ht="21.75" customHeight="1">
      <c r="A387" s="29">
        <v>389</v>
      </c>
      <c r="B387" s="30">
        <v>1004</v>
      </c>
      <c r="C387" s="40"/>
      <c r="D387" s="40"/>
      <c r="E387" s="28" t="s">
        <v>378</v>
      </c>
      <c r="F387" s="91">
        <v>0</v>
      </c>
      <c r="G387" s="110">
        <f>SUM(G388+G391)</f>
        <v>2680.1</v>
      </c>
      <c r="H387" s="110">
        <f>SUM(H388+H391)</f>
        <v>1759.1000000000001</v>
      </c>
      <c r="I387" s="33">
        <f>H387/G387*100</f>
        <v>65.635610611544351</v>
      </c>
      <c r="J387" s="9"/>
    </row>
    <row r="388" spans="1:14" ht="46.5" customHeight="1">
      <c r="A388" s="29">
        <v>390</v>
      </c>
      <c r="B388" s="30">
        <v>1004</v>
      </c>
      <c r="C388" s="31" t="s">
        <v>139</v>
      </c>
      <c r="D388" s="31"/>
      <c r="E388" s="28" t="s">
        <v>324</v>
      </c>
      <c r="F388" s="91">
        <v>0</v>
      </c>
      <c r="G388" s="33">
        <f>SUM(G389)</f>
        <v>168.7</v>
      </c>
      <c r="H388" s="33">
        <f>SUM(H389)</f>
        <v>160.9</v>
      </c>
      <c r="I388" s="33">
        <f>H388/G388*100</f>
        <v>95.376407824540607</v>
      </c>
      <c r="J388" s="9"/>
    </row>
    <row r="389" spans="1:14" ht="82.5" customHeight="1">
      <c r="A389" s="29">
        <v>391</v>
      </c>
      <c r="B389" s="30">
        <v>1004</v>
      </c>
      <c r="C389" s="31" t="s">
        <v>368</v>
      </c>
      <c r="D389" s="35"/>
      <c r="E389" s="28" t="s">
        <v>379</v>
      </c>
      <c r="F389" s="91">
        <f>SUM(F390)</f>
        <v>0</v>
      </c>
      <c r="G389" s="33">
        <f>SUM(G390)</f>
        <v>168.7</v>
      </c>
      <c r="H389" s="33">
        <f>SUM(H390)</f>
        <v>160.9</v>
      </c>
      <c r="I389" s="33">
        <f>SUM(I390)</f>
        <v>95.376407824540607</v>
      </c>
      <c r="J389" s="9"/>
    </row>
    <row r="390" spans="1:14" ht="22.5" customHeight="1">
      <c r="A390" s="29">
        <v>392</v>
      </c>
      <c r="B390" s="34">
        <v>1004</v>
      </c>
      <c r="C390" s="35" t="s">
        <v>368</v>
      </c>
      <c r="D390" s="35" t="s">
        <v>277</v>
      </c>
      <c r="E390" s="36" t="s">
        <v>278</v>
      </c>
      <c r="F390" s="92">
        <v>0</v>
      </c>
      <c r="G390" s="37">
        <v>168.7</v>
      </c>
      <c r="H390" s="37">
        <v>160.9</v>
      </c>
      <c r="I390" s="37">
        <f t="shared" ref="I390:I405" si="39">H390/G390*100</f>
        <v>95.376407824540607</v>
      </c>
      <c r="J390" s="9"/>
    </row>
    <row r="391" spans="1:14" ht="40.5" customHeight="1">
      <c r="A391" s="29">
        <v>393</v>
      </c>
      <c r="B391" s="30">
        <v>1004</v>
      </c>
      <c r="C391" s="40" t="s">
        <v>214</v>
      </c>
      <c r="D391" s="31"/>
      <c r="E391" s="28" t="s">
        <v>336</v>
      </c>
      <c r="F391" s="91">
        <v>0</v>
      </c>
      <c r="G391" s="33">
        <f t="shared" ref="G391:H393" si="40">SUM(G392)</f>
        <v>2511.4</v>
      </c>
      <c r="H391" s="33">
        <f t="shared" si="40"/>
        <v>1598.2</v>
      </c>
      <c r="I391" s="33">
        <f t="shared" si="39"/>
        <v>63.637811579198853</v>
      </c>
      <c r="J391" s="9"/>
    </row>
    <row r="392" spans="1:14" ht="64.5" customHeight="1">
      <c r="A392" s="29">
        <v>394</v>
      </c>
      <c r="B392" s="30">
        <v>1004</v>
      </c>
      <c r="C392" s="40" t="s">
        <v>280</v>
      </c>
      <c r="D392" s="31"/>
      <c r="E392" s="28" t="s">
        <v>212</v>
      </c>
      <c r="F392" s="91">
        <v>0</v>
      </c>
      <c r="G392" s="33">
        <f t="shared" si="40"/>
        <v>2511.4</v>
      </c>
      <c r="H392" s="33">
        <f t="shared" si="40"/>
        <v>1598.2</v>
      </c>
      <c r="I392" s="33">
        <f t="shared" si="39"/>
        <v>63.637811579198853</v>
      </c>
      <c r="J392" s="9"/>
    </row>
    <row r="393" spans="1:14" ht="43.5" customHeight="1">
      <c r="A393" s="29">
        <v>395</v>
      </c>
      <c r="B393" s="30">
        <v>1004</v>
      </c>
      <c r="C393" s="77" t="s">
        <v>381</v>
      </c>
      <c r="D393" s="31"/>
      <c r="E393" s="75" t="s">
        <v>380</v>
      </c>
      <c r="F393" s="104">
        <v>0</v>
      </c>
      <c r="G393" s="33">
        <f t="shared" si="40"/>
        <v>2511.4</v>
      </c>
      <c r="H393" s="33">
        <f t="shared" si="40"/>
        <v>1598.2</v>
      </c>
      <c r="I393" s="33">
        <f t="shared" si="39"/>
        <v>63.637811579198853</v>
      </c>
      <c r="J393" s="9"/>
    </row>
    <row r="394" spans="1:14" ht="27" customHeight="1">
      <c r="A394" s="29">
        <v>396</v>
      </c>
      <c r="B394" s="34">
        <v>1004</v>
      </c>
      <c r="C394" s="87" t="s">
        <v>381</v>
      </c>
      <c r="D394" s="35" t="s">
        <v>42</v>
      </c>
      <c r="E394" s="36" t="s">
        <v>43</v>
      </c>
      <c r="F394" s="92">
        <v>0</v>
      </c>
      <c r="G394" s="37">
        <v>2511.4</v>
      </c>
      <c r="H394" s="37">
        <v>1598.2</v>
      </c>
      <c r="I394" s="37">
        <f t="shared" si="39"/>
        <v>63.637811579198853</v>
      </c>
      <c r="J394" s="9"/>
    </row>
    <row r="395" spans="1:14" ht="22.5" customHeight="1">
      <c r="A395" s="29">
        <v>397</v>
      </c>
      <c r="B395" s="30">
        <v>1006</v>
      </c>
      <c r="C395" s="53"/>
      <c r="D395" s="40"/>
      <c r="E395" s="28" t="s">
        <v>35</v>
      </c>
      <c r="F395" s="91">
        <f>SUM(F396)</f>
        <v>2226</v>
      </c>
      <c r="G395" s="110">
        <f>SUM(G396)</f>
        <v>1911.6999999999998</v>
      </c>
      <c r="H395" s="110">
        <f>SUM(H396)</f>
        <v>1820.6</v>
      </c>
      <c r="I395" s="33">
        <f t="shared" si="39"/>
        <v>95.234607940576453</v>
      </c>
      <c r="J395" s="9"/>
    </row>
    <row r="396" spans="1:14" ht="44.25" customHeight="1">
      <c r="A396" s="29">
        <v>398</v>
      </c>
      <c r="B396" s="30">
        <v>1006</v>
      </c>
      <c r="C396" s="31" t="s">
        <v>150</v>
      </c>
      <c r="D396" s="31"/>
      <c r="E396" s="63" t="s">
        <v>432</v>
      </c>
      <c r="F396" s="96">
        <f>SUM(F397+F400)</f>
        <v>2226</v>
      </c>
      <c r="G396" s="33">
        <f>SUM(G397+G400)</f>
        <v>1911.6999999999998</v>
      </c>
      <c r="H396" s="33">
        <f>SUM(H397+H400)</f>
        <v>1820.6</v>
      </c>
      <c r="I396" s="33">
        <f t="shared" si="39"/>
        <v>95.234607940576453</v>
      </c>
      <c r="J396" s="9"/>
    </row>
    <row r="397" spans="1:14" ht="123" customHeight="1">
      <c r="A397" s="29">
        <v>399</v>
      </c>
      <c r="B397" s="30">
        <v>1006</v>
      </c>
      <c r="C397" s="31" t="s">
        <v>275</v>
      </c>
      <c r="D397" s="31"/>
      <c r="E397" s="28" t="s">
        <v>86</v>
      </c>
      <c r="F397" s="91">
        <f>SUM(F398:F399)</f>
        <v>667.2</v>
      </c>
      <c r="G397" s="33">
        <f>SUM(G398:G399)</f>
        <v>312.89999999999998</v>
      </c>
      <c r="H397" s="33">
        <f>SUM(H398:H399)</f>
        <v>312.89999999999998</v>
      </c>
      <c r="I397" s="33">
        <f t="shared" si="39"/>
        <v>100</v>
      </c>
      <c r="J397" s="9"/>
    </row>
    <row r="398" spans="1:14" ht="27" customHeight="1">
      <c r="A398" s="29">
        <v>400</v>
      </c>
      <c r="B398" s="34">
        <v>1006</v>
      </c>
      <c r="C398" s="35" t="s">
        <v>275</v>
      </c>
      <c r="D398" s="35" t="s">
        <v>44</v>
      </c>
      <c r="E398" s="36" t="s">
        <v>172</v>
      </c>
      <c r="F398" s="92">
        <v>435.2</v>
      </c>
      <c r="G398" s="37">
        <v>272.89999999999998</v>
      </c>
      <c r="H398" s="37">
        <v>272.89999999999998</v>
      </c>
      <c r="I398" s="37">
        <f t="shared" si="39"/>
        <v>100</v>
      </c>
      <c r="J398" s="9"/>
    </row>
    <row r="399" spans="1:14" ht="32.25" customHeight="1">
      <c r="A399" s="29">
        <v>401</v>
      </c>
      <c r="B399" s="34">
        <v>1006</v>
      </c>
      <c r="C399" s="35" t="s">
        <v>275</v>
      </c>
      <c r="D399" s="35" t="s">
        <v>55</v>
      </c>
      <c r="E399" s="36" t="s">
        <v>171</v>
      </c>
      <c r="F399" s="92">
        <v>232</v>
      </c>
      <c r="G399" s="37">
        <v>40</v>
      </c>
      <c r="H399" s="37">
        <v>40</v>
      </c>
      <c r="I399" s="37">
        <f t="shared" si="39"/>
        <v>100</v>
      </c>
      <c r="J399" s="9"/>
    </row>
    <row r="400" spans="1:14" ht="138.75" customHeight="1">
      <c r="A400" s="29">
        <v>402</v>
      </c>
      <c r="B400" s="30">
        <v>1006</v>
      </c>
      <c r="C400" s="31" t="s">
        <v>276</v>
      </c>
      <c r="D400" s="31"/>
      <c r="E400" s="28" t="s">
        <v>87</v>
      </c>
      <c r="F400" s="91">
        <f>SUM(F401:F402)</f>
        <v>1558.8</v>
      </c>
      <c r="G400" s="33">
        <f>SUM(G401:G402)</f>
        <v>1598.8</v>
      </c>
      <c r="H400" s="33">
        <f>SUM(H401:H402)</f>
        <v>1507.7</v>
      </c>
      <c r="I400" s="33">
        <f t="shared" si="39"/>
        <v>94.301976482361781</v>
      </c>
      <c r="J400" s="9"/>
    </row>
    <row r="401" spans="1:11" ht="27.75" customHeight="1">
      <c r="A401" s="29">
        <v>403</v>
      </c>
      <c r="B401" s="34">
        <v>1006</v>
      </c>
      <c r="C401" s="35" t="s">
        <v>276</v>
      </c>
      <c r="D401" s="35" t="s">
        <v>44</v>
      </c>
      <c r="E401" s="36" t="s">
        <v>172</v>
      </c>
      <c r="F401" s="92">
        <v>1036</v>
      </c>
      <c r="G401" s="37">
        <v>1084</v>
      </c>
      <c r="H401" s="37">
        <v>1035.4000000000001</v>
      </c>
      <c r="I401" s="37">
        <f t="shared" si="39"/>
        <v>95.516605166051676</v>
      </c>
      <c r="J401" s="9"/>
    </row>
    <row r="402" spans="1:11" s="3" customFormat="1" ht="30.75" customHeight="1">
      <c r="A402" s="29">
        <v>404</v>
      </c>
      <c r="B402" s="34">
        <v>1006</v>
      </c>
      <c r="C402" s="35" t="s">
        <v>276</v>
      </c>
      <c r="D402" s="35" t="s">
        <v>55</v>
      </c>
      <c r="E402" s="36" t="s">
        <v>171</v>
      </c>
      <c r="F402" s="92">
        <v>522.79999999999995</v>
      </c>
      <c r="G402" s="37">
        <v>514.79999999999995</v>
      </c>
      <c r="H402" s="37">
        <v>472.3</v>
      </c>
      <c r="I402" s="37">
        <f t="shared" si="39"/>
        <v>91.744366744366758</v>
      </c>
      <c r="J402" s="8"/>
      <c r="K402"/>
    </row>
    <row r="403" spans="1:11" ht="22.5" customHeight="1">
      <c r="A403" s="29">
        <v>405</v>
      </c>
      <c r="B403" s="30">
        <v>1100</v>
      </c>
      <c r="C403" s="40"/>
      <c r="D403" s="40"/>
      <c r="E403" s="28" t="s">
        <v>32</v>
      </c>
      <c r="F403" s="91">
        <f t="shared" ref="F403:H404" si="41">SUM(F404)</f>
        <v>9100</v>
      </c>
      <c r="G403" s="110">
        <f t="shared" si="41"/>
        <v>9212.1999999999989</v>
      </c>
      <c r="H403" s="110">
        <f t="shared" si="41"/>
        <v>9212.1999999999989</v>
      </c>
      <c r="I403" s="33">
        <f t="shared" si="39"/>
        <v>100</v>
      </c>
      <c r="J403" s="8" t="e">
        <f>J407+#REF!+J432</f>
        <v>#REF!</v>
      </c>
      <c r="K403" s="3"/>
    </row>
    <row r="404" spans="1:11" ht="21" customHeight="1">
      <c r="A404" s="29">
        <v>406</v>
      </c>
      <c r="B404" s="30">
        <v>1102</v>
      </c>
      <c r="C404" s="40"/>
      <c r="D404" s="40"/>
      <c r="E404" s="28" t="s">
        <v>164</v>
      </c>
      <c r="F404" s="91">
        <f t="shared" si="41"/>
        <v>9100</v>
      </c>
      <c r="G404" s="33">
        <f t="shared" si="41"/>
        <v>9212.1999999999989</v>
      </c>
      <c r="H404" s="33">
        <f t="shared" si="41"/>
        <v>9212.1999999999989</v>
      </c>
      <c r="I404" s="33">
        <f t="shared" si="39"/>
        <v>100</v>
      </c>
      <c r="J404" s="8"/>
    </row>
    <row r="405" spans="1:11" ht="48.75" customHeight="1">
      <c r="A405" s="29">
        <v>407</v>
      </c>
      <c r="B405" s="30">
        <v>1102</v>
      </c>
      <c r="C405" s="31" t="s">
        <v>124</v>
      </c>
      <c r="D405" s="31"/>
      <c r="E405" s="63" t="s">
        <v>320</v>
      </c>
      <c r="F405" s="96">
        <f>SUM(F406+F409)</f>
        <v>9100</v>
      </c>
      <c r="G405" s="33">
        <f>SUM(G406+G409+G414+G416+G418)</f>
        <v>9212.1999999999989</v>
      </c>
      <c r="H405" s="33">
        <f>SUM(H406+H409+H414+H416+H418)</f>
        <v>9212.1999999999989</v>
      </c>
      <c r="I405" s="33">
        <f t="shared" si="39"/>
        <v>100</v>
      </c>
      <c r="J405" s="8"/>
    </row>
    <row r="406" spans="1:11" ht="40.5" customHeight="1">
      <c r="A406" s="29">
        <v>408</v>
      </c>
      <c r="B406" s="30">
        <v>1102</v>
      </c>
      <c r="C406" s="31" t="s">
        <v>160</v>
      </c>
      <c r="D406" s="31"/>
      <c r="E406" s="47" t="s">
        <v>95</v>
      </c>
      <c r="F406" s="73">
        <f>SUM(F407)</f>
        <v>100</v>
      </c>
      <c r="G406" s="33">
        <f>SUM(G407+G408)</f>
        <v>100</v>
      </c>
      <c r="H406" s="33">
        <f>SUM(H407+H408)</f>
        <v>100</v>
      </c>
      <c r="I406" s="33">
        <f>SUM(I407)</f>
        <v>100</v>
      </c>
      <c r="J406" s="8"/>
    </row>
    <row r="407" spans="1:11" ht="34.5" customHeight="1">
      <c r="A407" s="29">
        <v>409</v>
      </c>
      <c r="B407" s="34">
        <v>1102</v>
      </c>
      <c r="C407" s="35" t="s">
        <v>160</v>
      </c>
      <c r="D407" s="35" t="s">
        <v>55</v>
      </c>
      <c r="E407" s="36" t="s">
        <v>171</v>
      </c>
      <c r="F407" s="92">
        <v>100</v>
      </c>
      <c r="G407" s="37">
        <v>52.8</v>
      </c>
      <c r="H407" s="37">
        <v>52.8</v>
      </c>
      <c r="I407" s="37">
        <f t="shared" ref="I407:I423" si="42">H407/G407*100</f>
        <v>100</v>
      </c>
      <c r="J407" s="8" t="e">
        <f>J409</f>
        <v>#REF!</v>
      </c>
    </row>
    <row r="408" spans="1:11" ht="24" customHeight="1">
      <c r="A408" s="29">
        <v>410</v>
      </c>
      <c r="B408" s="34">
        <v>1102</v>
      </c>
      <c r="C408" s="35" t="s">
        <v>160</v>
      </c>
      <c r="D408" s="35" t="s">
        <v>277</v>
      </c>
      <c r="E408" s="36" t="s">
        <v>419</v>
      </c>
      <c r="F408" s="92">
        <v>0</v>
      </c>
      <c r="G408" s="37">
        <v>47.2</v>
      </c>
      <c r="H408" s="37">
        <v>47.2</v>
      </c>
      <c r="I408" s="37">
        <f t="shared" si="42"/>
        <v>100</v>
      </c>
      <c r="J408" s="8"/>
    </row>
    <row r="409" spans="1:11" ht="33.75" customHeight="1">
      <c r="A409" s="29">
        <v>411</v>
      </c>
      <c r="B409" s="30">
        <v>1102</v>
      </c>
      <c r="C409" s="31" t="s">
        <v>161</v>
      </c>
      <c r="D409" s="31"/>
      <c r="E409" s="28" t="s">
        <v>89</v>
      </c>
      <c r="F409" s="91">
        <f>SUM(F410:F412)</f>
        <v>9000</v>
      </c>
      <c r="G409" s="110">
        <f>SUM(G410:G413)</f>
        <v>8874.2000000000007</v>
      </c>
      <c r="H409" s="110">
        <f>SUM(H410:H413)</f>
        <v>8874.2000000000007</v>
      </c>
      <c r="I409" s="33">
        <f t="shared" si="42"/>
        <v>100</v>
      </c>
      <c r="J409" s="8" t="e">
        <f>J410</f>
        <v>#REF!</v>
      </c>
    </row>
    <row r="410" spans="1:11" ht="27" customHeight="1">
      <c r="A410" s="29">
        <v>412</v>
      </c>
      <c r="B410" s="34">
        <v>1102</v>
      </c>
      <c r="C410" s="35" t="s">
        <v>161</v>
      </c>
      <c r="D410" s="35" t="s">
        <v>38</v>
      </c>
      <c r="E410" s="36" t="s">
        <v>59</v>
      </c>
      <c r="F410" s="92">
        <v>7166.2</v>
      </c>
      <c r="G410" s="37">
        <v>5477.3</v>
      </c>
      <c r="H410" s="37">
        <v>5477.3</v>
      </c>
      <c r="I410" s="37">
        <f t="shared" si="42"/>
        <v>100</v>
      </c>
      <c r="J410" s="8" t="e">
        <f>#REF!</f>
        <v>#REF!</v>
      </c>
    </row>
    <row r="411" spans="1:11" ht="28.5" customHeight="1">
      <c r="A411" s="29">
        <v>413</v>
      </c>
      <c r="B411" s="34">
        <v>1102</v>
      </c>
      <c r="C411" s="35" t="s">
        <v>161</v>
      </c>
      <c r="D411" s="35" t="s">
        <v>55</v>
      </c>
      <c r="E411" s="36" t="s">
        <v>88</v>
      </c>
      <c r="F411" s="92">
        <v>1801.8</v>
      </c>
      <c r="G411" s="37">
        <v>1082</v>
      </c>
      <c r="H411" s="37">
        <v>1082</v>
      </c>
      <c r="I411" s="37">
        <f t="shared" si="42"/>
        <v>100</v>
      </c>
      <c r="J411" s="8" t="e">
        <f>#REF!+#REF!</f>
        <v>#REF!</v>
      </c>
    </row>
    <row r="412" spans="1:11" ht="21.75" customHeight="1">
      <c r="A412" s="29">
        <v>414</v>
      </c>
      <c r="B412" s="34">
        <v>1102</v>
      </c>
      <c r="C412" s="35" t="s">
        <v>161</v>
      </c>
      <c r="D412" s="35" t="s">
        <v>168</v>
      </c>
      <c r="E412" s="36" t="s">
        <v>169</v>
      </c>
      <c r="F412" s="92">
        <v>32</v>
      </c>
      <c r="G412" s="37">
        <v>5.2</v>
      </c>
      <c r="H412" s="37">
        <v>5.2</v>
      </c>
      <c r="I412" s="37">
        <f t="shared" si="42"/>
        <v>100</v>
      </c>
      <c r="J412" s="8"/>
    </row>
    <row r="413" spans="1:11" ht="21.75" customHeight="1">
      <c r="A413" s="29">
        <v>415</v>
      </c>
      <c r="B413" s="34">
        <v>1102</v>
      </c>
      <c r="C413" s="35" t="s">
        <v>161</v>
      </c>
      <c r="D413" s="35" t="s">
        <v>277</v>
      </c>
      <c r="E413" s="36" t="s">
        <v>419</v>
      </c>
      <c r="F413" s="92">
        <v>0</v>
      </c>
      <c r="G413" s="37">
        <v>2309.6999999999998</v>
      </c>
      <c r="H413" s="37">
        <v>2309.6999999999998</v>
      </c>
      <c r="I413" s="37">
        <f t="shared" si="42"/>
        <v>100</v>
      </c>
      <c r="J413" s="8"/>
    </row>
    <row r="414" spans="1:11" ht="40.5" customHeight="1">
      <c r="A414" s="29">
        <v>416</v>
      </c>
      <c r="B414" s="30">
        <v>1102</v>
      </c>
      <c r="C414" s="31" t="s">
        <v>398</v>
      </c>
      <c r="D414" s="31"/>
      <c r="E414" s="28" t="s">
        <v>399</v>
      </c>
      <c r="F414" s="91">
        <v>0</v>
      </c>
      <c r="G414" s="33">
        <f>SUM(G415)</f>
        <v>65.3</v>
      </c>
      <c r="H414" s="33">
        <f>SUM(H415)</f>
        <v>65.3</v>
      </c>
      <c r="I414" s="33">
        <f t="shared" si="42"/>
        <v>100</v>
      </c>
      <c r="J414" s="8"/>
    </row>
    <row r="415" spans="1:11" ht="31.5" customHeight="1">
      <c r="A415" s="29">
        <v>417</v>
      </c>
      <c r="B415" s="34">
        <v>1102</v>
      </c>
      <c r="C415" s="35" t="s">
        <v>398</v>
      </c>
      <c r="D415" s="35" t="s">
        <v>55</v>
      </c>
      <c r="E415" s="36" t="s">
        <v>88</v>
      </c>
      <c r="F415" s="92">
        <v>0</v>
      </c>
      <c r="G415" s="37">
        <v>65.3</v>
      </c>
      <c r="H415" s="37">
        <v>65.3</v>
      </c>
      <c r="I415" s="37">
        <f t="shared" si="42"/>
        <v>100</v>
      </c>
      <c r="J415" s="8"/>
    </row>
    <row r="416" spans="1:11" ht="39" customHeight="1">
      <c r="A416" s="29">
        <v>418</v>
      </c>
      <c r="B416" s="30">
        <v>1102</v>
      </c>
      <c r="C416" s="31" t="s">
        <v>400</v>
      </c>
      <c r="D416" s="31"/>
      <c r="E416" s="28" t="s">
        <v>401</v>
      </c>
      <c r="F416" s="91">
        <v>0</v>
      </c>
      <c r="G416" s="33">
        <f>SUM(G417)</f>
        <v>120.9</v>
      </c>
      <c r="H416" s="33">
        <f>SUM(H417)</f>
        <v>120.9</v>
      </c>
      <c r="I416" s="33">
        <f t="shared" si="42"/>
        <v>100</v>
      </c>
      <c r="J416" s="8"/>
    </row>
    <row r="417" spans="1:11" ht="33" customHeight="1">
      <c r="A417" s="29">
        <v>419</v>
      </c>
      <c r="B417" s="34">
        <v>1102</v>
      </c>
      <c r="C417" s="35" t="s">
        <v>400</v>
      </c>
      <c r="D417" s="35" t="s">
        <v>55</v>
      </c>
      <c r="E417" s="36" t="s">
        <v>88</v>
      </c>
      <c r="F417" s="92">
        <v>0</v>
      </c>
      <c r="G417" s="37">
        <v>120.9</v>
      </c>
      <c r="H417" s="37">
        <v>120.9</v>
      </c>
      <c r="I417" s="37">
        <f t="shared" si="42"/>
        <v>100</v>
      </c>
      <c r="J417" s="8"/>
    </row>
    <row r="418" spans="1:11" ht="55.5" customHeight="1">
      <c r="A418" s="29">
        <v>420</v>
      </c>
      <c r="B418" s="30">
        <v>1102</v>
      </c>
      <c r="C418" s="31" t="s">
        <v>402</v>
      </c>
      <c r="D418" s="31"/>
      <c r="E418" s="28" t="s">
        <v>357</v>
      </c>
      <c r="F418" s="91">
        <v>0</v>
      </c>
      <c r="G418" s="33">
        <f>SUM(G419)</f>
        <v>51.8</v>
      </c>
      <c r="H418" s="33">
        <f>SUM(H419)</f>
        <v>51.8</v>
      </c>
      <c r="I418" s="33">
        <f t="shared" si="42"/>
        <v>100</v>
      </c>
      <c r="J418" s="8"/>
    </row>
    <row r="419" spans="1:11" ht="33.75" customHeight="1">
      <c r="A419" s="29">
        <v>421</v>
      </c>
      <c r="B419" s="34">
        <v>1102</v>
      </c>
      <c r="C419" s="35" t="s">
        <v>402</v>
      </c>
      <c r="D419" s="35" t="s">
        <v>55</v>
      </c>
      <c r="E419" s="36" t="s">
        <v>88</v>
      </c>
      <c r="F419" s="92">
        <v>0</v>
      </c>
      <c r="G419" s="37">
        <v>51.8</v>
      </c>
      <c r="H419" s="37">
        <v>51.8</v>
      </c>
      <c r="I419" s="37">
        <f t="shared" si="42"/>
        <v>100</v>
      </c>
      <c r="J419" s="8"/>
    </row>
    <row r="420" spans="1:11" ht="24" customHeight="1">
      <c r="A420" s="29">
        <v>422</v>
      </c>
      <c r="B420" s="30">
        <v>1200</v>
      </c>
      <c r="C420" s="31"/>
      <c r="D420" s="31"/>
      <c r="E420" s="32" t="s">
        <v>49</v>
      </c>
      <c r="F420" s="91">
        <f>SUM(F421)</f>
        <v>503</v>
      </c>
      <c r="G420" s="110">
        <f>SUM(G421)</f>
        <v>613</v>
      </c>
      <c r="H420" s="110">
        <f>SUM(H421)</f>
        <v>612.5</v>
      </c>
      <c r="I420" s="33">
        <f t="shared" si="42"/>
        <v>99.9184339314845</v>
      </c>
      <c r="J420" s="10"/>
    </row>
    <row r="421" spans="1:11" ht="23.25" customHeight="1">
      <c r="A421" s="29">
        <v>423</v>
      </c>
      <c r="B421" s="30">
        <v>1202</v>
      </c>
      <c r="C421" s="31"/>
      <c r="D421" s="31"/>
      <c r="E421" s="32" t="s">
        <v>165</v>
      </c>
      <c r="F421" s="91">
        <f>SUM(F422+F426)</f>
        <v>503</v>
      </c>
      <c r="G421" s="33">
        <f>SUM(G422+G426)</f>
        <v>613</v>
      </c>
      <c r="H421" s="33">
        <f>SUM(H422+H426)</f>
        <v>612.5</v>
      </c>
      <c r="I421" s="33">
        <f t="shared" si="42"/>
        <v>99.9184339314845</v>
      </c>
      <c r="J421" s="9">
        <v>7823</v>
      </c>
    </row>
    <row r="422" spans="1:11" ht="41.25" customHeight="1">
      <c r="A422" s="29">
        <v>424</v>
      </c>
      <c r="B422" s="30">
        <v>1202</v>
      </c>
      <c r="C422" s="31" t="s">
        <v>106</v>
      </c>
      <c r="D422" s="31"/>
      <c r="E422" s="28" t="s">
        <v>313</v>
      </c>
      <c r="F422" s="91">
        <f>SUM(F423)</f>
        <v>353</v>
      </c>
      <c r="G422" s="33">
        <f>SUM(G423)</f>
        <v>463</v>
      </c>
      <c r="H422" s="33">
        <f>SUM(H423)</f>
        <v>462.5</v>
      </c>
      <c r="I422" s="33">
        <f t="shared" si="42"/>
        <v>99.892008639308855</v>
      </c>
      <c r="J422" s="9"/>
    </row>
    <row r="423" spans="1:11" ht="39" customHeight="1">
      <c r="A423" s="29">
        <v>425</v>
      </c>
      <c r="B423" s="30">
        <v>1202</v>
      </c>
      <c r="C423" s="31" t="s">
        <v>154</v>
      </c>
      <c r="D423" s="31"/>
      <c r="E423" s="28" t="s">
        <v>90</v>
      </c>
      <c r="F423" s="91">
        <f>SUM(F424)</f>
        <v>353</v>
      </c>
      <c r="G423" s="33">
        <f>SUM(G424:G425)</f>
        <v>463</v>
      </c>
      <c r="H423" s="33">
        <f>SUM(H424:H425)</f>
        <v>462.5</v>
      </c>
      <c r="I423" s="33">
        <f t="shared" si="42"/>
        <v>99.892008639308855</v>
      </c>
      <c r="J423" s="11" t="e">
        <f>#REF!</f>
        <v>#REF!</v>
      </c>
    </row>
    <row r="424" spans="1:11" ht="21" customHeight="1">
      <c r="A424" s="29">
        <v>426</v>
      </c>
      <c r="B424" s="34">
        <v>1202</v>
      </c>
      <c r="C424" s="35" t="s">
        <v>154</v>
      </c>
      <c r="D424" s="35" t="s">
        <v>227</v>
      </c>
      <c r="E424" s="54" t="s">
        <v>268</v>
      </c>
      <c r="F424" s="37">
        <v>353</v>
      </c>
      <c r="G424" s="37">
        <v>0</v>
      </c>
      <c r="H424" s="37">
        <v>0</v>
      </c>
      <c r="I424" s="37">
        <v>0</v>
      </c>
      <c r="J424" s="11"/>
    </row>
    <row r="425" spans="1:11" ht="47.25" customHeight="1">
      <c r="A425" s="29">
        <v>427</v>
      </c>
      <c r="B425" s="34">
        <v>1202</v>
      </c>
      <c r="C425" s="35" t="s">
        <v>154</v>
      </c>
      <c r="D425" s="35" t="s">
        <v>47</v>
      </c>
      <c r="E425" s="106" t="s">
        <v>173</v>
      </c>
      <c r="F425" s="37">
        <v>0</v>
      </c>
      <c r="G425" s="37">
        <v>463</v>
      </c>
      <c r="H425" s="37">
        <v>462.5</v>
      </c>
      <c r="I425" s="37">
        <f>H425/G425*100</f>
        <v>99.892008639308855</v>
      </c>
      <c r="J425" s="11"/>
    </row>
    <row r="426" spans="1:11" ht="24.75" customHeight="1">
      <c r="A426" s="29">
        <v>428</v>
      </c>
      <c r="B426" s="30">
        <v>1202</v>
      </c>
      <c r="C426" s="31" t="s">
        <v>101</v>
      </c>
      <c r="D426" s="35"/>
      <c r="E426" s="28" t="s">
        <v>52</v>
      </c>
      <c r="F426" s="91">
        <f t="shared" ref="F426:H427" si="43">SUM(F427)</f>
        <v>150</v>
      </c>
      <c r="G426" s="110">
        <f t="shared" si="43"/>
        <v>150</v>
      </c>
      <c r="H426" s="110">
        <f t="shared" si="43"/>
        <v>150</v>
      </c>
      <c r="I426" s="33">
        <f>H426/G426*100</f>
        <v>100</v>
      </c>
      <c r="J426" s="11"/>
    </row>
    <row r="427" spans="1:11" ht="35.25" customHeight="1">
      <c r="A427" s="29">
        <v>429</v>
      </c>
      <c r="B427" s="30">
        <v>1202</v>
      </c>
      <c r="C427" s="31" t="s">
        <v>159</v>
      </c>
      <c r="D427" s="35"/>
      <c r="E427" s="28" t="s">
        <v>91</v>
      </c>
      <c r="F427" s="91">
        <f t="shared" si="43"/>
        <v>150</v>
      </c>
      <c r="G427" s="33">
        <f>SUM(G428:G429)</f>
        <v>150</v>
      </c>
      <c r="H427" s="33">
        <f>SUM(H428:H429)</f>
        <v>150</v>
      </c>
      <c r="I427" s="33">
        <f>H427/G427*100</f>
        <v>100</v>
      </c>
      <c r="J427" s="11"/>
    </row>
    <row r="428" spans="1:11" s="2" customFormat="1" ht="24" customHeight="1">
      <c r="A428" s="29">
        <v>430</v>
      </c>
      <c r="B428" s="34">
        <v>1202</v>
      </c>
      <c r="C428" s="35" t="s">
        <v>159</v>
      </c>
      <c r="D428" s="35" t="s">
        <v>227</v>
      </c>
      <c r="E428" s="54" t="s">
        <v>268</v>
      </c>
      <c r="F428" s="37">
        <v>150</v>
      </c>
      <c r="G428" s="37">
        <v>0</v>
      </c>
      <c r="H428" s="37">
        <v>0</v>
      </c>
      <c r="I428" s="37">
        <v>0</v>
      </c>
      <c r="J428" s="10"/>
      <c r="K428"/>
    </row>
    <row r="429" spans="1:11" s="2" customFormat="1" ht="49.5" customHeight="1">
      <c r="A429" s="29">
        <v>431</v>
      </c>
      <c r="B429" s="34">
        <v>1202</v>
      </c>
      <c r="C429" s="35" t="s">
        <v>159</v>
      </c>
      <c r="D429" s="35" t="s">
        <v>47</v>
      </c>
      <c r="E429" s="106" t="s">
        <v>173</v>
      </c>
      <c r="F429" s="37">
        <v>0</v>
      </c>
      <c r="G429" s="37">
        <v>150</v>
      </c>
      <c r="H429" s="37">
        <v>150</v>
      </c>
      <c r="I429" s="37">
        <f>H429/G429*100</f>
        <v>100</v>
      </c>
      <c r="J429" s="10"/>
      <c r="K429"/>
    </row>
    <row r="430" spans="1:11" ht="35.25" customHeight="1">
      <c r="A430" s="29">
        <v>432</v>
      </c>
      <c r="B430" s="34"/>
      <c r="C430" s="35"/>
      <c r="D430" s="35"/>
      <c r="E430" s="32" t="s">
        <v>30</v>
      </c>
      <c r="F430" s="90">
        <f>SUM(F9+F90+F96+F125+F195+F232+F237+F325+F349+F403+F420)</f>
        <v>322232.60000000003</v>
      </c>
      <c r="G430" s="90">
        <f>SUM(G9+G90+G96+G125+G195+G232+G237+G325+G349+G403+G420)</f>
        <v>439072.60000000003</v>
      </c>
      <c r="H430" s="90">
        <f>SUM(H9+H90+H96+H125+H195+H232+H237+H325+H349+H403+H420)</f>
        <v>419834.49999999994</v>
      </c>
      <c r="I430" s="55">
        <f>H430/G430*100</f>
        <v>95.618469474068732</v>
      </c>
      <c r="J430" s="9"/>
    </row>
    <row r="431" spans="1:11" ht="27.75" customHeight="1">
      <c r="A431" s="120"/>
      <c r="B431" s="120"/>
      <c r="C431" s="120"/>
      <c r="D431" s="120"/>
      <c r="E431" s="120"/>
      <c r="F431" s="120"/>
      <c r="G431" s="120"/>
      <c r="H431" s="120"/>
      <c r="I431" s="120"/>
      <c r="J431" s="9"/>
    </row>
    <row r="432" spans="1:11" s="3" customFormat="1" ht="15">
      <c r="A432" s="121"/>
      <c r="B432" s="121"/>
      <c r="C432" s="121"/>
      <c r="D432" s="121"/>
      <c r="E432" s="121"/>
      <c r="F432" s="121"/>
      <c r="G432" s="121"/>
      <c r="H432" s="121"/>
      <c r="I432" s="122"/>
      <c r="J432" s="8" t="e">
        <f>#REF!+J436</f>
        <v>#REF!</v>
      </c>
      <c r="K432"/>
    </row>
    <row r="433" spans="1:13" s="3" customFormat="1">
      <c r="A433"/>
      <c r="B433" s="13"/>
      <c r="C433" s="13"/>
      <c r="D433" s="13"/>
      <c r="E433" s="18"/>
      <c r="F433" s="18"/>
      <c r="G433" s="18"/>
      <c r="H433" s="18"/>
      <c r="I433" s="4"/>
      <c r="J433" s="8"/>
    </row>
    <row r="434" spans="1:13" s="2" customFormat="1">
      <c r="A434"/>
      <c r="B434" s="13"/>
      <c r="C434" s="13"/>
      <c r="D434" s="13"/>
      <c r="E434" s="18"/>
      <c r="F434" s="18"/>
      <c r="G434" s="18"/>
      <c r="H434" s="18"/>
      <c r="I434" s="4"/>
      <c r="J434" s="10"/>
      <c r="K434" s="3"/>
      <c r="L434" s="119"/>
      <c r="M434" s="119"/>
    </row>
    <row r="435" spans="1:13" s="3" customFormat="1" ht="24.75" customHeight="1">
      <c r="A435"/>
      <c r="B435" s="13"/>
      <c r="C435" s="13"/>
      <c r="D435" s="13"/>
      <c r="E435" s="18"/>
      <c r="F435" s="18"/>
      <c r="G435" s="18"/>
      <c r="H435" s="18"/>
      <c r="I435" s="4"/>
      <c r="J435" s="8"/>
      <c r="K435" s="2"/>
    </row>
    <row r="436" spans="1:13">
      <c r="J436" s="11" t="e">
        <f>#REF!</f>
        <v>#REF!</v>
      </c>
      <c r="K436" s="3"/>
    </row>
    <row r="437" spans="1:13" ht="16.5" customHeight="1">
      <c r="J437" s="8" t="e">
        <f>J9+J90+J96+#REF!+#REF!+J234+#REF!+J353+J403+#REF!+#REF!</f>
        <v>#REF!</v>
      </c>
    </row>
    <row r="438" spans="1:13" ht="12.75" customHeight="1">
      <c r="J438" s="5"/>
    </row>
    <row r="439" spans="1:13">
      <c r="J439" s="21"/>
    </row>
    <row r="441" spans="1:13">
      <c r="J441" s="12"/>
    </row>
  </sheetData>
  <autoFilter ref="A8:J439"/>
  <mergeCells count="10">
    <mergeCell ref="L434:M434"/>
    <mergeCell ref="A431:I431"/>
    <mergeCell ref="A432:I432"/>
    <mergeCell ref="K199:M199"/>
    <mergeCell ref="A6:M6"/>
    <mergeCell ref="E1:I1"/>
    <mergeCell ref="E2:I2"/>
    <mergeCell ref="E3:I3"/>
    <mergeCell ref="B4:I4"/>
    <mergeCell ref="K222:M222"/>
  </mergeCells>
  <phoneticPr fontId="7" type="noConversion"/>
  <pageMargins left="0.78740157480314965" right="0.19685039370078741" top="0.19685039370078741" bottom="0.19685039370078741" header="0" footer="0"/>
  <pageSetup paperSize="9" scale="66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2022-02-08T08:12:28Z</cp:lastPrinted>
  <dcterms:created xsi:type="dcterms:W3CDTF">1996-10-08T23:32:33Z</dcterms:created>
  <dcterms:modified xsi:type="dcterms:W3CDTF">2022-05-12T04:22:44Z</dcterms:modified>
</cp:coreProperties>
</file>