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'прилож.1'!$A$1:$S$83</definedName>
  </definedNames>
  <calcPr fullCalcOnLoad="1"/>
</workbook>
</file>

<file path=xl/sharedStrings.xml><?xml version="1.0" encoding="utf-8"?>
<sst xmlns="http://schemas.openxmlformats.org/spreadsheetml/2006/main" count="417" uniqueCount="135">
  <si>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</si>
  <si>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</si>
  <si>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</si>
  <si>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</si>
  <si>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</si>
  <si>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</si>
  <si>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</si>
  <si>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</si>
  <si>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</si>
  <si>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</si>
  <si>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</si>
  <si>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</si>
  <si>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</si>
  <si>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</si>
  <si>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</si>
  <si>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</si>
  <si>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</si>
  <si>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</si>
  <si>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</si>
  <si>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</si>
  <si>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</si>
  <si>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</si>
  <si>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</si>
  <si>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</si>
  <si>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</si>
  <si>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</si>
  <si>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</si>
  <si>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</si>
  <si>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</si>
  <si>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</si>
  <si>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</si>
  <si>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</si>
  <si>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</si>
  <si>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</si>
  <si>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</si>
  <si>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</si>
  <si>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</si>
  <si>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</si>
  <si>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</si>
  <si>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</si>
  <si>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</si>
  <si>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</si>
  <si>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</si>
  <si>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</si>
  <si>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</si>
  <si>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</si>
  <si>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</si>
  <si>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</si>
  <si>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</si>
  <si>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</si>
  <si>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</si>
  <si>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</si>
  <si>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</si>
  <si>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</si>
  <si>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</si>
  <si>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</si>
  <si>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</si>
  <si>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</si>
  <si>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</si>
  <si>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</si>
  <si>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</si>
  <si>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</si>
  <si>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</si>
  <si>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</si>
  <si>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</si>
  <si>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</si>
  <si>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</si>
  <si>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</si>
  <si>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</si>
  <si>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</si>
  <si>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</si>
  <si>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</si>
  <si>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</si>
  <si>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</si>
  <si>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</si>
  <si>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</si>
  <si>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</si>
  <si>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</si>
  <si>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</si>
  <si>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</si>
  <si>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</si>
  <si>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</si>
  <si>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</si>
  <si>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</si>
  <si>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</si>
  <si>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</si>
  <si>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</si>
  <si>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</si>
  <si>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01994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</si>
  <si>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</si>
  <si>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Доходы от оказания платных услуг (в части платы питание в казённых муниципальных общеобразовательных школах)</t>
  </si>
  <si>
    <t>Прочие доходы от оказания платных услуг (работ получателями средств бюджетов городских округов)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</si>
  <si>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</si>
  <si>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</si>
  <si>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</si>
  <si>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</si>
  <si>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</si>
  <si>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</si>
  <si>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</si>
  <si>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</si>
  <si>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</si>
  <si>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</si>
  <si>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</si>
  <si>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</si>
  <si>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</si>
  <si>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</si>
  <si>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</si>
  <si>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</si>
  <si>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</si>
  <si>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</si>
  <si>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</si>
  <si>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</si>
  <si>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</si>
  <si>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</si>
  <si>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Утверждено Решением Думы от 27.12.2017 № 302</t>
  </si>
  <si>
    <t>Утвержденные бюджетные назначения с учетом уточнения, в тыс. руб.</t>
  </si>
  <si>
    <t>Исполнение на 01.04.2018 года, в тыс. руб.</t>
  </si>
  <si>
    <t>% выполнения к году</t>
  </si>
  <si>
    <t>04010</t>
  </si>
  <si>
    <t>1000</t>
  </si>
  <si>
    <t>Налог, взимаемый в связи с применением патентной системы налогообложения, зачисляемый в бюджеты городских округов</t>
  </si>
  <si>
    <t>16</t>
  </si>
  <si>
    <t>33040</t>
  </si>
  <si>
    <t>140</t>
  </si>
  <si>
    <t>90040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</si>
  <si>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</si>
  <si>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</si>
  <si>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</si>
  <si>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20051</t>
  </si>
  <si>
    <t>Субсидии бюджетам городских округов на реализацию федеральных целевых программ</t>
  </si>
  <si>
    <t xml:space="preserve">                               ИНФОРМАЦИЯ О ПОСТУПЛЕНИИ  ДОХОДОВ БЮДЖЕТА МАХНЁВСКОГО МУНИЦИПАЛЬНОГО ОБРАЗОВАНИЯ НА 01.04.2018 ГОДА</t>
  </si>
  <si>
    <t>Приложение №1</t>
  </si>
  <si>
    <t>к Постановлению Администрации</t>
  </si>
  <si>
    <t>Махнёвского муниципального образования от 10.08.2018г. № 608</t>
  </si>
  <si>
    <t>Врип Главы Махнёвского муниципального образования                                                           А.В.Онучин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</si>
</sst>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73" fontId="53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0" fontId="16" fillId="0" borderId="12" xfId="0" applyNumberFormat="1" applyFont="1" applyBorder="1" applyAlignment="1">
      <alignment wrapText="1"/>
    </xf>
    <xf numFmtId="172" fontId="5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2" fontId="7" fillId="33" borderId="12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73" fontId="7" fillId="33" borderId="12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5" fillId="33" borderId="4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7" fillId="0" borderId="36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SheetLayoutView="87" zoomScalePageLayoutView="0" workbookViewId="0" topLeftCell="A73">
      <selection activeCell="J77" sqref="J77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7.875" style="3" customWidth="1"/>
    <col min="11" max="11" width="10.625" style="28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4.00390625" style="1" customWidth="1"/>
    <col min="17" max="17" width="13.625" style="1" customWidth="1"/>
    <col min="18" max="18" width="12.625" style="1" customWidth="1"/>
    <col min="19" max="19" width="12.125" style="1" customWidth="1"/>
    <col min="20" max="20" width="9.625" style="1" customWidth="1"/>
    <col min="21" max="16384" width="9.125" style="1" customWidth="1"/>
  </cols>
  <sheetData>
    <row r="1" spans="10:19" ht="0.75" customHeight="1">
      <c r="J1" s="185"/>
      <c r="K1" s="185"/>
      <c r="L1" s="186"/>
      <c r="M1" s="186"/>
      <c r="N1" s="186"/>
      <c r="O1" s="186"/>
      <c r="P1" s="186"/>
      <c r="Q1" s="60"/>
      <c r="R1" s="60"/>
      <c r="S1" s="60"/>
    </row>
    <row r="2" spans="10:19" ht="12.75" hidden="1">
      <c r="J2" s="187"/>
      <c r="K2" s="187"/>
      <c r="L2" s="186"/>
      <c r="M2" s="186"/>
      <c r="N2" s="186"/>
      <c r="O2" s="186"/>
      <c r="P2" s="186"/>
      <c r="Q2" s="60"/>
      <c r="R2" s="60"/>
      <c r="S2" s="60"/>
    </row>
    <row r="3" spans="10:19" ht="12.75" hidden="1">
      <c r="J3" s="188"/>
      <c r="K3" s="188"/>
      <c r="L3" s="189"/>
      <c r="M3" s="189"/>
      <c r="N3" s="189"/>
      <c r="O3" s="189"/>
      <c r="P3" s="189"/>
      <c r="Q3" s="61"/>
      <c r="R3" s="61"/>
      <c r="S3" s="61"/>
    </row>
    <row r="4" spans="10:19" ht="15" hidden="1">
      <c r="J4" s="190"/>
      <c r="K4" s="190"/>
      <c r="L4" s="190"/>
      <c r="M4" s="190"/>
      <c r="N4" s="190"/>
      <c r="O4" s="190"/>
      <c r="P4" s="190"/>
      <c r="Q4" s="62"/>
      <c r="R4" s="62"/>
      <c r="S4" s="62"/>
    </row>
    <row r="5" spans="10:19" ht="15">
      <c r="J5" s="187"/>
      <c r="K5" s="186"/>
      <c r="L5" s="186"/>
      <c r="M5" s="186"/>
      <c r="N5" s="186"/>
      <c r="O5" s="186"/>
      <c r="P5" s="186"/>
      <c r="Q5" s="62"/>
      <c r="R5" s="62"/>
      <c r="S5" s="62"/>
    </row>
    <row r="6" spans="10:19" ht="12.75">
      <c r="J6" s="170"/>
      <c r="K6" s="60"/>
      <c r="L6" s="60"/>
      <c r="M6" s="60"/>
      <c r="N6" s="60"/>
      <c r="O6" s="60"/>
      <c r="P6" s="60"/>
      <c r="Q6" s="211" t="s">
        <v>131</v>
      </c>
      <c r="R6" s="211"/>
      <c r="S6" s="211"/>
    </row>
    <row r="7" spans="10:19" ht="12.75">
      <c r="J7" s="170"/>
      <c r="K7" s="60"/>
      <c r="L7" s="60"/>
      <c r="M7" s="60"/>
      <c r="N7" s="60"/>
      <c r="O7" s="60"/>
      <c r="P7" s="60"/>
      <c r="Q7" s="211" t="s">
        <v>132</v>
      </c>
      <c r="R7" s="211"/>
      <c r="S7" s="211"/>
    </row>
    <row r="8" spans="10:19" ht="12.75">
      <c r="J8" s="169"/>
      <c r="K8" s="169"/>
      <c r="L8" s="169"/>
      <c r="M8" s="169"/>
      <c r="N8" s="169"/>
      <c r="O8" s="169"/>
      <c r="P8" s="211" t="s">
        <v>133</v>
      </c>
      <c r="Q8" s="212"/>
      <c r="R8" s="212"/>
      <c r="S8" s="212"/>
    </row>
    <row r="9" spans="10:19" ht="15">
      <c r="J9" s="169"/>
      <c r="K9" s="169"/>
      <c r="L9" s="169"/>
      <c r="M9" s="169"/>
      <c r="N9" s="169"/>
      <c r="O9" s="169"/>
      <c r="P9" s="169"/>
      <c r="Q9" s="62"/>
      <c r="R9" s="62"/>
      <c r="S9" s="62"/>
    </row>
    <row r="10" spans="1:26" ht="26.25" customHeight="1">
      <c r="A10" s="191" t="s">
        <v>130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  <c r="R10" s="192"/>
      <c r="S10" s="192"/>
      <c r="T10" s="192"/>
      <c r="U10" s="192"/>
      <c r="V10" s="192"/>
      <c r="W10" s="192"/>
      <c r="X10" s="192"/>
      <c r="Y10" s="192"/>
      <c r="Z10" s="192"/>
    </row>
    <row r="11" spans="1:26" ht="24.75" customHeight="1" hidden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  <c r="R11" s="192"/>
      <c r="S11" s="192"/>
      <c r="T11" s="192"/>
      <c r="U11" s="192"/>
      <c r="V11" s="192"/>
      <c r="W11" s="192"/>
      <c r="X11" s="192"/>
      <c r="Y11" s="192"/>
      <c r="Z11" s="192"/>
    </row>
    <row r="12" spans="1:11" ht="2.25" customHeight="1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27"/>
    </row>
    <row r="13" ht="9.75" customHeight="1" thickBot="1"/>
    <row r="14" ht="12" hidden="1" thickBot="1"/>
    <row r="15" spans="1:19" ht="76.5" customHeight="1" thickBot="1">
      <c r="A15" s="43" t="s">
        <v>5</v>
      </c>
      <c r="B15" s="193" t="s">
        <v>33</v>
      </c>
      <c r="C15" s="194"/>
      <c r="D15" s="194"/>
      <c r="E15" s="194"/>
      <c r="F15" s="194"/>
      <c r="G15" s="194"/>
      <c r="H15" s="194"/>
      <c r="I15" s="195"/>
      <c r="J15" s="4" t="s">
        <v>34</v>
      </c>
      <c r="K15" s="29" t="s">
        <v>45</v>
      </c>
      <c r="L15" s="41" t="s">
        <v>46</v>
      </c>
      <c r="M15" s="39" t="s">
        <v>43</v>
      </c>
      <c r="N15" s="39" t="s">
        <v>43</v>
      </c>
      <c r="O15" s="40" t="s">
        <v>44</v>
      </c>
      <c r="P15" s="136" t="s">
        <v>114</v>
      </c>
      <c r="Q15" s="136" t="s">
        <v>115</v>
      </c>
      <c r="R15" s="136" t="s">
        <v>116</v>
      </c>
      <c r="S15" s="136" t="s">
        <v>117</v>
      </c>
    </row>
    <row r="16" spans="1:19" ht="12" customHeight="1" thickBot="1">
      <c r="A16" s="22">
        <v>1</v>
      </c>
      <c r="B16" s="214">
        <v>2</v>
      </c>
      <c r="C16" s="215"/>
      <c r="D16" s="215"/>
      <c r="E16" s="215"/>
      <c r="F16" s="215"/>
      <c r="G16" s="215"/>
      <c r="H16" s="215"/>
      <c r="I16" s="216"/>
      <c r="J16" s="5">
        <v>3</v>
      </c>
      <c r="K16" s="19">
        <v>4</v>
      </c>
      <c r="L16" s="19">
        <v>5</v>
      </c>
      <c r="M16" s="19">
        <v>4</v>
      </c>
      <c r="N16" s="19"/>
      <c r="O16" s="19">
        <v>6</v>
      </c>
      <c r="P16" s="90">
        <v>6</v>
      </c>
      <c r="Q16" s="90">
        <v>6</v>
      </c>
      <c r="R16" s="90">
        <v>6</v>
      </c>
      <c r="S16" s="90">
        <v>6</v>
      </c>
    </row>
    <row r="17" spans="1:24" ht="15" customHeight="1">
      <c r="A17" s="75">
        <v>1</v>
      </c>
      <c r="B17" s="76" t="s">
        <v>2</v>
      </c>
      <c r="C17" s="77" t="s">
        <v>0</v>
      </c>
      <c r="D17" s="78" t="s">
        <v>3</v>
      </c>
      <c r="E17" s="183" t="s">
        <v>4</v>
      </c>
      <c r="F17" s="184"/>
      <c r="G17" s="78" t="s">
        <v>3</v>
      </c>
      <c r="H17" s="78" t="s">
        <v>1</v>
      </c>
      <c r="I17" s="79" t="s">
        <v>2</v>
      </c>
      <c r="J17" s="71" t="s">
        <v>24</v>
      </c>
      <c r="K17" s="72" t="e">
        <f>SUM(K19,K22,K27,K31,K33,#REF!,K37,K39,K43,)</f>
        <v>#REF!</v>
      </c>
      <c r="L17" s="72" t="e">
        <f>SUM(L19,L22,L27,L31,L33,#REF!,L37,L39,L43,)</f>
        <v>#REF!</v>
      </c>
      <c r="M17" s="72" t="e">
        <f>SUM(M19,M22,M27,M31,M33,#REF!,M37,M39,M43,)</f>
        <v>#REF!</v>
      </c>
      <c r="N17" s="72" t="e">
        <f>SUM(N19,N22,N27,N31,N33,#REF!,N37,N39,N43,)</f>
        <v>#REF!</v>
      </c>
      <c r="O17" s="109" t="e">
        <f>SUM(O19,O22,O27,O31,O33,#REF!,O37,O39,O43,)</f>
        <v>#REF!</v>
      </c>
      <c r="P17" s="161">
        <f>SUM(P18++P20+P22+P27+P31+P33+P37+P39+P43)</f>
        <v>45376.51457000001</v>
      </c>
      <c r="Q17" s="161">
        <f>SUM(Q18++Q20+Q22+Q27+Q31+Q33+Q37+Q39+Q43)</f>
        <v>45376.51457000001</v>
      </c>
      <c r="R17" s="161">
        <v>8837.04</v>
      </c>
      <c r="S17" s="161">
        <f>SUM(R17/Q17*100)</f>
        <v>19.474920195484728</v>
      </c>
      <c r="T17" s="118"/>
      <c r="U17" s="118"/>
      <c r="V17" s="118"/>
      <c r="W17" s="118"/>
      <c r="X17" s="118"/>
    </row>
    <row r="18" spans="1:24" ht="14.25" customHeight="1">
      <c r="A18" s="23">
        <v>2</v>
      </c>
      <c r="B18" s="63" t="s">
        <v>2</v>
      </c>
      <c r="C18" s="63" t="s">
        <v>0</v>
      </c>
      <c r="D18" s="12" t="s">
        <v>6</v>
      </c>
      <c r="E18" s="181" t="s">
        <v>4</v>
      </c>
      <c r="F18" s="182"/>
      <c r="G18" s="12" t="s">
        <v>3</v>
      </c>
      <c r="H18" s="12" t="s">
        <v>1</v>
      </c>
      <c r="I18" s="73" t="s">
        <v>2</v>
      </c>
      <c r="J18" s="69" t="s">
        <v>25</v>
      </c>
      <c r="K18" s="70">
        <f>K19</f>
        <v>21241.3</v>
      </c>
      <c r="L18" s="70">
        <f>L19</f>
        <v>15920.9</v>
      </c>
      <c r="M18" s="70">
        <f>M19</f>
        <v>0</v>
      </c>
      <c r="N18" s="70">
        <f>N19</f>
        <v>21240</v>
      </c>
      <c r="O18" s="107">
        <f>O19</f>
        <v>21870</v>
      </c>
      <c r="P18" s="126">
        <v>26000</v>
      </c>
      <c r="Q18" s="126">
        <v>26000</v>
      </c>
      <c r="R18" s="126">
        <f>SUM(R19)</f>
        <v>5292.92</v>
      </c>
      <c r="S18" s="126">
        <f>SUM(R19/Q19*100)</f>
        <v>20.357384615384618</v>
      </c>
      <c r="T18" s="118"/>
      <c r="U18" s="89"/>
      <c r="V18" s="89"/>
      <c r="W18" s="89"/>
      <c r="X18" s="89"/>
    </row>
    <row r="19" spans="1:25" ht="18.75" customHeight="1">
      <c r="A19" s="15">
        <v>3</v>
      </c>
      <c r="B19" s="21" t="s">
        <v>2</v>
      </c>
      <c r="C19" s="42" t="s">
        <v>0</v>
      </c>
      <c r="D19" s="10" t="s">
        <v>6</v>
      </c>
      <c r="E19" s="176" t="s">
        <v>7</v>
      </c>
      <c r="F19" s="177"/>
      <c r="G19" s="10" t="s">
        <v>6</v>
      </c>
      <c r="H19" s="10" t="s">
        <v>1</v>
      </c>
      <c r="I19" s="16" t="s">
        <v>8</v>
      </c>
      <c r="J19" s="17" t="s">
        <v>26</v>
      </c>
      <c r="K19" s="31">
        <v>21241.3</v>
      </c>
      <c r="L19" s="31">
        <v>15920.9</v>
      </c>
      <c r="N19" s="31">
        <v>21240</v>
      </c>
      <c r="O19" s="113">
        <v>21870</v>
      </c>
      <c r="P19" s="152">
        <v>26000</v>
      </c>
      <c r="Q19" s="152">
        <v>26000</v>
      </c>
      <c r="R19" s="152">
        <v>5292.92</v>
      </c>
      <c r="S19" s="152">
        <f aca="true" t="shared" si="0" ref="S19:S25">SUM(R19/Q19*100)</f>
        <v>20.357384615384618</v>
      </c>
      <c r="T19" s="118"/>
      <c r="U19" s="118"/>
      <c r="V19" s="118"/>
      <c r="W19" s="118"/>
      <c r="X19" s="118"/>
      <c r="Y19" s="118"/>
    </row>
    <row r="20" spans="1:20" ht="27" customHeight="1">
      <c r="A20" s="23">
        <v>4</v>
      </c>
      <c r="B20" s="86" t="s">
        <v>2</v>
      </c>
      <c r="C20" s="81" t="s">
        <v>0</v>
      </c>
      <c r="D20" s="12" t="s">
        <v>47</v>
      </c>
      <c r="E20" s="181" t="s">
        <v>4</v>
      </c>
      <c r="F20" s="182"/>
      <c r="G20" s="12" t="s">
        <v>3</v>
      </c>
      <c r="H20" s="12" t="s">
        <v>1</v>
      </c>
      <c r="I20" s="73" t="s">
        <v>2</v>
      </c>
      <c r="J20" s="69" t="s">
        <v>52</v>
      </c>
      <c r="K20" s="87"/>
      <c r="L20" s="87"/>
      <c r="M20" s="88"/>
      <c r="N20" s="87"/>
      <c r="O20" s="106"/>
      <c r="P20" s="126">
        <f>SUM(P21)</f>
        <v>6674.88457</v>
      </c>
      <c r="Q20" s="126">
        <f>SUM(Q21)</f>
        <v>6674.88457</v>
      </c>
      <c r="R20" s="126">
        <f>SUM(R21)</f>
        <v>1581.93</v>
      </c>
      <c r="S20" s="126">
        <f t="shared" si="0"/>
        <v>23.69973567947408</v>
      </c>
      <c r="T20" s="80"/>
    </row>
    <row r="21" spans="1:19" ht="23.25" customHeight="1">
      <c r="A21" s="56">
        <v>5</v>
      </c>
      <c r="B21" s="21" t="s">
        <v>2</v>
      </c>
      <c r="C21" s="83" t="s">
        <v>0</v>
      </c>
      <c r="D21" s="20" t="s">
        <v>47</v>
      </c>
      <c r="E21" s="82" t="s">
        <v>10</v>
      </c>
      <c r="F21" s="83" t="s">
        <v>2</v>
      </c>
      <c r="G21" s="20" t="s">
        <v>6</v>
      </c>
      <c r="H21" s="20" t="s">
        <v>1</v>
      </c>
      <c r="I21" s="84" t="s">
        <v>8</v>
      </c>
      <c r="J21" s="85" t="s">
        <v>53</v>
      </c>
      <c r="K21" s="30"/>
      <c r="L21" s="30"/>
      <c r="N21" s="30"/>
      <c r="O21" s="125"/>
      <c r="P21" s="171">
        <v>6674.88457</v>
      </c>
      <c r="Q21" s="171">
        <v>6674.88457</v>
      </c>
      <c r="R21" s="171">
        <v>1581.93</v>
      </c>
      <c r="S21" s="171">
        <f t="shared" si="0"/>
        <v>23.69973567947408</v>
      </c>
    </row>
    <row r="22" spans="1:19" ht="12.75">
      <c r="A22" s="23">
        <v>6</v>
      </c>
      <c r="B22" s="63" t="s">
        <v>2</v>
      </c>
      <c r="C22" s="63" t="s">
        <v>0</v>
      </c>
      <c r="D22" s="12" t="s">
        <v>9</v>
      </c>
      <c r="E22" s="179" t="s">
        <v>4</v>
      </c>
      <c r="F22" s="180"/>
      <c r="G22" s="12" t="s">
        <v>3</v>
      </c>
      <c r="H22" s="12" t="s">
        <v>1</v>
      </c>
      <c r="I22" s="73" t="s">
        <v>2</v>
      </c>
      <c r="J22" s="69" t="s">
        <v>27</v>
      </c>
      <c r="K22" s="70">
        <f>SUM(K24:K25)</f>
        <v>762</v>
      </c>
      <c r="L22" s="70">
        <f>SUM(L24:L25)</f>
        <v>762.3</v>
      </c>
      <c r="M22" s="70">
        <f>SUM(M24:M25)</f>
        <v>0</v>
      </c>
      <c r="N22" s="70">
        <f>SUM(N24:N25)</f>
        <v>792</v>
      </c>
      <c r="O22" s="107">
        <f>SUM(O24:O25)</f>
        <v>815</v>
      </c>
      <c r="P22" s="126">
        <f>P24+P25+P23</f>
        <v>1340</v>
      </c>
      <c r="Q22" s="126">
        <f>Q24+Q25+Q23</f>
        <v>1340</v>
      </c>
      <c r="R22" s="126">
        <f>SUM(R23:R26)</f>
        <v>194.78</v>
      </c>
      <c r="S22" s="126">
        <f t="shared" si="0"/>
        <v>14.535820895522388</v>
      </c>
    </row>
    <row r="23" spans="1:19" ht="26.25" customHeight="1">
      <c r="A23" s="23">
        <v>7</v>
      </c>
      <c r="B23" s="139" t="s">
        <v>2</v>
      </c>
      <c r="C23" s="137" t="s">
        <v>0</v>
      </c>
      <c r="D23" s="10" t="s">
        <v>9</v>
      </c>
      <c r="E23" s="176" t="s">
        <v>12</v>
      </c>
      <c r="F23" s="177" t="s">
        <v>2</v>
      </c>
      <c r="G23" s="10" t="s">
        <v>3</v>
      </c>
      <c r="H23" s="10" t="s">
        <v>1</v>
      </c>
      <c r="I23" s="16" t="s">
        <v>8</v>
      </c>
      <c r="J23" s="17" t="s">
        <v>55</v>
      </c>
      <c r="K23" s="70"/>
      <c r="L23" s="70"/>
      <c r="M23" s="138"/>
      <c r="N23" s="70"/>
      <c r="O23" s="107"/>
      <c r="P23" s="152">
        <v>590</v>
      </c>
      <c r="Q23" s="152">
        <v>590</v>
      </c>
      <c r="R23" s="152">
        <v>41.19</v>
      </c>
      <c r="S23" s="152">
        <f t="shared" si="0"/>
        <v>6.98135593220339</v>
      </c>
    </row>
    <row r="24" spans="1:19" ht="12.75">
      <c r="A24" s="15">
        <v>8</v>
      </c>
      <c r="B24" s="21" t="s">
        <v>2</v>
      </c>
      <c r="C24" s="42" t="s">
        <v>0</v>
      </c>
      <c r="D24" s="10" t="s">
        <v>9</v>
      </c>
      <c r="E24" s="176" t="s">
        <v>92</v>
      </c>
      <c r="F24" s="177"/>
      <c r="G24" s="10" t="s">
        <v>10</v>
      </c>
      <c r="H24" s="10" t="s">
        <v>1</v>
      </c>
      <c r="I24" s="16" t="s">
        <v>8</v>
      </c>
      <c r="J24" s="17" t="s">
        <v>28</v>
      </c>
      <c r="K24" s="31">
        <v>750</v>
      </c>
      <c r="L24" s="31">
        <v>751</v>
      </c>
      <c r="N24" s="31">
        <v>790</v>
      </c>
      <c r="O24" s="113">
        <v>810</v>
      </c>
      <c r="P24" s="152">
        <v>700</v>
      </c>
      <c r="Q24" s="152">
        <v>700</v>
      </c>
      <c r="R24" s="152">
        <v>151.52</v>
      </c>
      <c r="S24" s="152">
        <f t="shared" si="0"/>
        <v>21.645714285714288</v>
      </c>
    </row>
    <row r="25" spans="1:19" ht="12.75">
      <c r="A25" s="15">
        <v>9</v>
      </c>
      <c r="B25" s="42" t="s">
        <v>2</v>
      </c>
      <c r="C25" s="42" t="s">
        <v>0</v>
      </c>
      <c r="D25" s="10" t="s">
        <v>9</v>
      </c>
      <c r="E25" s="176" t="s">
        <v>93</v>
      </c>
      <c r="F25" s="177"/>
      <c r="G25" s="10" t="s">
        <v>6</v>
      </c>
      <c r="H25" s="10" t="s">
        <v>1</v>
      </c>
      <c r="I25" s="16" t="s">
        <v>8</v>
      </c>
      <c r="J25" s="17" t="s">
        <v>29</v>
      </c>
      <c r="K25" s="30">
        <v>12</v>
      </c>
      <c r="L25" s="30">
        <v>11.3</v>
      </c>
      <c r="N25" s="31">
        <v>2</v>
      </c>
      <c r="O25" s="113">
        <v>5</v>
      </c>
      <c r="P25" s="152">
        <v>50</v>
      </c>
      <c r="Q25" s="152">
        <v>50</v>
      </c>
      <c r="R25" s="152">
        <v>0</v>
      </c>
      <c r="S25" s="152">
        <f t="shared" si="0"/>
        <v>0</v>
      </c>
    </row>
    <row r="26" spans="1:19" ht="27" customHeight="1">
      <c r="A26" s="15">
        <v>10</v>
      </c>
      <c r="B26" s="21" t="s">
        <v>2</v>
      </c>
      <c r="C26" s="167" t="s">
        <v>0</v>
      </c>
      <c r="D26" s="10" t="s">
        <v>9</v>
      </c>
      <c r="E26" s="176" t="s">
        <v>118</v>
      </c>
      <c r="F26" s="178"/>
      <c r="G26" s="10" t="s">
        <v>10</v>
      </c>
      <c r="H26" s="10" t="s">
        <v>119</v>
      </c>
      <c r="I26" s="16" t="s">
        <v>8</v>
      </c>
      <c r="J26" s="17" t="s">
        <v>120</v>
      </c>
      <c r="K26" s="30"/>
      <c r="L26" s="30"/>
      <c r="N26" s="31"/>
      <c r="O26" s="113"/>
      <c r="P26" s="152">
        <v>0</v>
      </c>
      <c r="Q26" s="152">
        <v>0</v>
      </c>
      <c r="R26" s="152">
        <v>2.07</v>
      </c>
      <c r="S26" s="152">
        <v>0</v>
      </c>
    </row>
    <row r="27" spans="1:19" ht="14.25" customHeight="1">
      <c r="A27" s="23">
        <v>10</v>
      </c>
      <c r="B27" s="74" t="s">
        <v>2</v>
      </c>
      <c r="C27" s="63" t="s">
        <v>0</v>
      </c>
      <c r="D27" s="12" t="s">
        <v>11</v>
      </c>
      <c r="E27" s="179" t="s">
        <v>4</v>
      </c>
      <c r="F27" s="180"/>
      <c r="G27" s="12" t="s">
        <v>3</v>
      </c>
      <c r="H27" s="12" t="s">
        <v>1</v>
      </c>
      <c r="I27" s="73" t="s">
        <v>2</v>
      </c>
      <c r="J27" s="69" t="s">
        <v>30</v>
      </c>
      <c r="K27" s="64">
        <f>SUM(K28:K29)</f>
        <v>1050</v>
      </c>
      <c r="L27" s="64">
        <f>SUM(L28:L29)</f>
        <v>820.4</v>
      </c>
      <c r="M27" s="64">
        <f>SUM(M28:M29)</f>
        <v>0</v>
      </c>
      <c r="N27" s="64">
        <f>SUM(N28:N29)</f>
        <v>980</v>
      </c>
      <c r="O27" s="108">
        <f>SUM(O28:O29)</f>
        <v>1000</v>
      </c>
      <c r="P27" s="127">
        <f>SUM(P28+P29+P30)</f>
        <v>1760</v>
      </c>
      <c r="Q27" s="127">
        <f>SUM(Q28+Q29+Q30)</f>
        <v>1760</v>
      </c>
      <c r="R27" s="127">
        <f>SUM(R28+R29+R30)</f>
        <v>189.32999999999998</v>
      </c>
      <c r="S27" s="127">
        <f aca="true" t="shared" si="1" ref="S27:S48">SUM(R27/Q27*100)</f>
        <v>10.757386363636364</v>
      </c>
    </row>
    <row r="28" spans="1:19" ht="30" customHeight="1">
      <c r="A28" s="15">
        <v>11</v>
      </c>
      <c r="B28" s="42" t="s">
        <v>2</v>
      </c>
      <c r="C28" s="42" t="s">
        <v>0</v>
      </c>
      <c r="D28" s="10" t="s">
        <v>11</v>
      </c>
      <c r="E28" s="176" t="s">
        <v>105</v>
      </c>
      <c r="F28" s="177"/>
      <c r="G28" s="10" t="s">
        <v>13</v>
      </c>
      <c r="H28" s="10" t="s">
        <v>1</v>
      </c>
      <c r="I28" s="16" t="s">
        <v>8</v>
      </c>
      <c r="J28" s="158" t="s">
        <v>106</v>
      </c>
      <c r="K28" s="30">
        <v>300</v>
      </c>
      <c r="L28" s="30">
        <v>182.5</v>
      </c>
      <c r="N28" s="31">
        <v>300</v>
      </c>
      <c r="O28" s="113">
        <v>300</v>
      </c>
      <c r="P28" s="152">
        <v>620</v>
      </c>
      <c r="Q28" s="152">
        <v>620</v>
      </c>
      <c r="R28" s="152">
        <v>75.07</v>
      </c>
      <c r="S28" s="152">
        <f t="shared" si="1"/>
        <v>12.108064516129032</v>
      </c>
    </row>
    <row r="29" spans="1:19" s="2" customFormat="1" ht="28.5" customHeight="1">
      <c r="A29" s="15">
        <v>12</v>
      </c>
      <c r="B29" s="139" t="s">
        <v>2</v>
      </c>
      <c r="C29" s="42" t="s">
        <v>0</v>
      </c>
      <c r="D29" s="10" t="s">
        <v>11</v>
      </c>
      <c r="E29" s="176" t="s">
        <v>94</v>
      </c>
      <c r="F29" s="177"/>
      <c r="G29" s="10" t="s">
        <v>13</v>
      </c>
      <c r="H29" s="10" t="s">
        <v>1</v>
      </c>
      <c r="I29" s="16" t="s">
        <v>8</v>
      </c>
      <c r="J29" s="159" t="s">
        <v>104</v>
      </c>
      <c r="K29" s="32">
        <v>750</v>
      </c>
      <c r="L29" s="32">
        <v>637.9</v>
      </c>
      <c r="N29" s="31">
        <v>680</v>
      </c>
      <c r="O29" s="113">
        <v>700</v>
      </c>
      <c r="P29" s="152">
        <v>730</v>
      </c>
      <c r="Q29" s="152">
        <v>730</v>
      </c>
      <c r="R29" s="152">
        <v>82.02</v>
      </c>
      <c r="S29" s="152">
        <f t="shared" si="1"/>
        <v>11.235616438356164</v>
      </c>
    </row>
    <row r="30" spans="1:19" s="2" customFormat="1" ht="33.75" customHeight="1">
      <c r="A30" s="15">
        <v>13</v>
      </c>
      <c r="B30" s="21" t="s">
        <v>2</v>
      </c>
      <c r="C30" s="149" t="s">
        <v>0</v>
      </c>
      <c r="D30" s="10" t="s">
        <v>11</v>
      </c>
      <c r="E30" s="176" t="s">
        <v>95</v>
      </c>
      <c r="F30" s="178"/>
      <c r="G30" s="10" t="s">
        <v>13</v>
      </c>
      <c r="H30" s="10" t="s">
        <v>1</v>
      </c>
      <c r="I30" s="16" t="s">
        <v>8</v>
      </c>
      <c r="J30" s="159" t="s">
        <v>107</v>
      </c>
      <c r="K30" s="32"/>
      <c r="L30" s="32"/>
      <c r="N30" s="31"/>
      <c r="O30" s="113"/>
      <c r="P30" s="152">
        <v>410</v>
      </c>
      <c r="Q30" s="152">
        <v>410</v>
      </c>
      <c r="R30" s="152">
        <v>32.24</v>
      </c>
      <c r="S30" s="152">
        <f t="shared" si="1"/>
        <v>7.863414634146341</v>
      </c>
    </row>
    <row r="31" spans="1:19" s="2" customFormat="1" ht="15" customHeight="1">
      <c r="A31" s="23">
        <v>14</v>
      </c>
      <c r="B31" s="63" t="s">
        <v>2</v>
      </c>
      <c r="C31" s="63" t="s">
        <v>0</v>
      </c>
      <c r="D31" s="12" t="s">
        <v>38</v>
      </c>
      <c r="E31" s="179" t="s">
        <v>4</v>
      </c>
      <c r="F31" s="180"/>
      <c r="G31" s="12" t="s">
        <v>3</v>
      </c>
      <c r="H31" s="12" t="s">
        <v>1</v>
      </c>
      <c r="I31" s="73" t="s">
        <v>8</v>
      </c>
      <c r="J31" s="14" t="s">
        <v>39</v>
      </c>
      <c r="K31" s="64">
        <v>25</v>
      </c>
      <c r="L31" s="64">
        <v>43.2</v>
      </c>
      <c r="M31" s="68"/>
      <c r="N31" s="66">
        <v>53</v>
      </c>
      <c r="O31" s="117">
        <v>40</v>
      </c>
      <c r="P31" s="160">
        <f>SUM(P32)</f>
        <v>190</v>
      </c>
      <c r="Q31" s="160">
        <f>SUM(Q32)</f>
        <v>190</v>
      </c>
      <c r="R31" s="160">
        <f>SUM(R32)</f>
        <v>91.92</v>
      </c>
      <c r="S31" s="160">
        <f t="shared" si="1"/>
        <v>48.37894736842105</v>
      </c>
    </row>
    <row r="32" spans="1:19" s="2" customFormat="1" ht="41.25" customHeight="1">
      <c r="A32" s="165">
        <v>15</v>
      </c>
      <c r="B32" s="162" t="s">
        <v>2</v>
      </c>
      <c r="C32" s="162" t="s">
        <v>0</v>
      </c>
      <c r="D32" s="12" t="s">
        <v>38</v>
      </c>
      <c r="E32" s="179" t="s">
        <v>93</v>
      </c>
      <c r="F32" s="180"/>
      <c r="G32" s="12" t="s">
        <v>6</v>
      </c>
      <c r="H32" s="12" t="s">
        <v>1</v>
      </c>
      <c r="I32" s="73" t="s">
        <v>8</v>
      </c>
      <c r="J32" s="26" t="s">
        <v>109</v>
      </c>
      <c r="K32" s="64"/>
      <c r="L32" s="64"/>
      <c r="M32" s="68"/>
      <c r="N32" s="66"/>
      <c r="O32" s="117"/>
      <c r="P32" s="152">
        <v>190</v>
      </c>
      <c r="Q32" s="152">
        <v>190</v>
      </c>
      <c r="R32" s="152">
        <v>91.92</v>
      </c>
      <c r="S32" s="152">
        <f t="shared" si="1"/>
        <v>48.37894736842105</v>
      </c>
    </row>
    <row r="33" spans="1:19" s="2" customFormat="1" ht="38.25">
      <c r="A33" s="23">
        <v>16</v>
      </c>
      <c r="B33" s="63" t="s">
        <v>2</v>
      </c>
      <c r="C33" s="63" t="s">
        <v>0</v>
      </c>
      <c r="D33" s="12" t="s">
        <v>14</v>
      </c>
      <c r="E33" s="179" t="s">
        <v>4</v>
      </c>
      <c r="F33" s="180"/>
      <c r="G33" s="12" t="s">
        <v>3</v>
      </c>
      <c r="H33" s="12" t="s">
        <v>1</v>
      </c>
      <c r="I33" s="73" t="s">
        <v>2</v>
      </c>
      <c r="J33" s="14" t="s">
        <v>35</v>
      </c>
      <c r="K33" s="64">
        <f>SUM(K34:K34)</f>
        <v>445</v>
      </c>
      <c r="L33" s="64">
        <f>SUM(L34:L34)</f>
        <v>343.2</v>
      </c>
      <c r="M33" s="64">
        <f>SUM(M34:M34)</f>
        <v>0</v>
      </c>
      <c r="N33" s="64">
        <f>SUM(N34:N34)</f>
        <v>350</v>
      </c>
      <c r="O33" s="108">
        <f>SUM(O34:O34)</f>
        <v>350</v>
      </c>
      <c r="P33" s="127">
        <f>SUM(P34:P36)</f>
        <v>2300</v>
      </c>
      <c r="Q33" s="127">
        <f>SUM(Q34:Q36)</f>
        <v>2300</v>
      </c>
      <c r="R33" s="127">
        <f>SUM(R34:R36)</f>
        <v>437.74999999999994</v>
      </c>
      <c r="S33" s="127">
        <f t="shared" si="1"/>
        <v>19.03260869565217</v>
      </c>
    </row>
    <row r="34" spans="1:19" s="2" customFormat="1" ht="63.75" customHeight="1">
      <c r="A34" s="15">
        <v>17</v>
      </c>
      <c r="B34" s="42" t="s">
        <v>2</v>
      </c>
      <c r="C34" s="42" t="s">
        <v>0</v>
      </c>
      <c r="D34" s="10" t="s">
        <v>14</v>
      </c>
      <c r="E34" s="176" t="s">
        <v>67</v>
      </c>
      <c r="F34" s="177"/>
      <c r="G34" s="10" t="s">
        <v>13</v>
      </c>
      <c r="H34" s="10" t="s">
        <v>68</v>
      </c>
      <c r="I34" s="16" t="s">
        <v>18</v>
      </c>
      <c r="J34" s="17" t="s">
        <v>69</v>
      </c>
      <c r="K34" s="32">
        <v>445</v>
      </c>
      <c r="L34" s="32">
        <v>343.2</v>
      </c>
      <c r="M34" s="92"/>
      <c r="N34" s="31">
        <v>350</v>
      </c>
      <c r="O34" s="113">
        <v>350</v>
      </c>
      <c r="P34" s="115">
        <v>795</v>
      </c>
      <c r="Q34" s="115">
        <v>795</v>
      </c>
      <c r="R34" s="115">
        <v>398.28</v>
      </c>
      <c r="S34" s="115">
        <f t="shared" si="1"/>
        <v>50.098113207547165</v>
      </c>
    </row>
    <row r="35" spans="1:19" s="2" customFormat="1" ht="49.5" customHeight="1">
      <c r="A35" s="15">
        <v>18</v>
      </c>
      <c r="B35" s="147" t="s">
        <v>2</v>
      </c>
      <c r="C35" s="147" t="s">
        <v>0</v>
      </c>
      <c r="D35" s="10" t="s">
        <v>14</v>
      </c>
      <c r="E35" s="176" t="s">
        <v>70</v>
      </c>
      <c r="F35" s="178"/>
      <c r="G35" s="10" t="s">
        <v>13</v>
      </c>
      <c r="H35" s="10" t="s">
        <v>71</v>
      </c>
      <c r="I35" s="16" t="s">
        <v>18</v>
      </c>
      <c r="J35" s="17" t="s">
        <v>72</v>
      </c>
      <c r="K35" s="32"/>
      <c r="L35" s="32"/>
      <c r="M35" s="92"/>
      <c r="N35" s="31"/>
      <c r="O35" s="113"/>
      <c r="P35" s="115">
        <v>1500</v>
      </c>
      <c r="Q35" s="115">
        <v>1500</v>
      </c>
      <c r="R35" s="115">
        <v>37.27</v>
      </c>
      <c r="S35" s="115">
        <f t="shared" si="1"/>
        <v>2.484666666666667</v>
      </c>
    </row>
    <row r="36" spans="1:19" s="2" customFormat="1" ht="38.25" customHeight="1">
      <c r="A36" s="15">
        <v>19</v>
      </c>
      <c r="B36" s="147" t="s">
        <v>2</v>
      </c>
      <c r="C36" s="147" t="s">
        <v>0</v>
      </c>
      <c r="D36" s="10" t="s">
        <v>14</v>
      </c>
      <c r="E36" s="176" t="s">
        <v>70</v>
      </c>
      <c r="F36" s="178"/>
      <c r="G36" s="10" t="s">
        <v>13</v>
      </c>
      <c r="H36" s="10" t="s">
        <v>73</v>
      </c>
      <c r="I36" s="16" t="s">
        <v>18</v>
      </c>
      <c r="J36" s="17" t="s">
        <v>74</v>
      </c>
      <c r="K36" s="32"/>
      <c r="L36" s="32"/>
      <c r="M36" s="92"/>
      <c r="N36" s="31"/>
      <c r="O36" s="113"/>
      <c r="P36" s="115">
        <v>5</v>
      </c>
      <c r="Q36" s="115">
        <v>5</v>
      </c>
      <c r="R36" s="115">
        <v>2.2</v>
      </c>
      <c r="S36" s="115">
        <f t="shared" si="1"/>
        <v>44.00000000000001</v>
      </c>
    </row>
    <row r="37" spans="1:19" s="2" customFormat="1" ht="12.75">
      <c r="A37" s="23">
        <v>20</v>
      </c>
      <c r="B37" s="63" t="s">
        <v>2</v>
      </c>
      <c r="C37" s="63" t="s">
        <v>0</v>
      </c>
      <c r="D37" s="12" t="s">
        <v>15</v>
      </c>
      <c r="E37" s="179" t="s">
        <v>4</v>
      </c>
      <c r="F37" s="180"/>
      <c r="G37" s="12" t="s">
        <v>3</v>
      </c>
      <c r="H37" s="12" t="s">
        <v>1</v>
      </c>
      <c r="I37" s="73" t="s">
        <v>2</v>
      </c>
      <c r="J37" s="67" t="s">
        <v>31</v>
      </c>
      <c r="K37" s="64">
        <v>35</v>
      </c>
      <c r="L37" s="64">
        <f>L38</f>
        <v>23.3</v>
      </c>
      <c r="M37" s="64">
        <f>M38</f>
        <v>0</v>
      </c>
      <c r="N37" s="64">
        <f>N38</f>
        <v>25</v>
      </c>
      <c r="O37" s="108">
        <f>O38</f>
        <v>35</v>
      </c>
      <c r="P37" s="127">
        <v>18</v>
      </c>
      <c r="Q37" s="127">
        <v>18</v>
      </c>
      <c r="R37" s="127">
        <f>SUM(R38)</f>
        <v>31.73</v>
      </c>
      <c r="S37" s="127">
        <f t="shared" si="1"/>
        <v>176.27777777777777</v>
      </c>
    </row>
    <row r="38" spans="1:19" s="2" customFormat="1" ht="12.75">
      <c r="A38" s="15">
        <v>21</v>
      </c>
      <c r="B38" s="21" t="s">
        <v>2</v>
      </c>
      <c r="C38" s="44" t="s">
        <v>0</v>
      </c>
      <c r="D38" s="10" t="s">
        <v>15</v>
      </c>
      <c r="E38" s="176" t="s">
        <v>12</v>
      </c>
      <c r="F38" s="177"/>
      <c r="G38" s="10" t="s">
        <v>6</v>
      </c>
      <c r="H38" s="10" t="s">
        <v>1</v>
      </c>
      <c r="I38" s="16" t="s">
        <v>18</v>
      </c>
      <c r="J38" s="11" t="s">
        <v>32</v>
      </c>
      <c r="K38" s="33">
        <v>35</v>
      </c>
      <c r="L38" s="33">
        <v>23.3</v>
      </c>
      <c r="M38" s="48"/>
      <c r="N38" s="31">
        <v>25</v>
      </c>
      <c r="O38" s="113">
        <v>35</v>
      </c>
      <c r="P38" s="115">
        <v>18</v>
      </c>
      <c r="Q38" s="115">
        <v>18</v>
      </c>
      <c r="R38" s="115">
        <v>31.73</v>
      </c>
      <c r="S38" s="115">
        <f t="shared" si="1"/>
        <v>176.27777777777777</v>
      </c>
    </row>
    <row r="39" spans="1:19" s="2" customFormat="1" ht="25.5">
      <c r="A39" s="23">
        <v>22</v>
      </c>
      <c r="B39" s="63" t="s">
        <v>2</v>
      </c>
      <c r="C39" s="63" t="s">
        <v>0</v>
      </c>
      <c r="D39" s="12" t="s">
        <v>16</v>
      </c>
      <c r="E39" s="179" t="s">
        <v>4</v>
      </c>
      <c r="F39" s="180"/>
      <c r="G39" s="12" t="s">
        <v>3</v>
      </c>
      <c r="H39" s="12" t="s">
        <v>1</v>
      </c>
      <c r="I39" s="73" t="s">
        <v>2</v>
      </c>
      <c r="J39" s="14" t="s">
        <v>56</v>
      </c>
      <c r="K39" s="64">
        <f>K40</f>
        <v>1713</v>
      </c>
      <c r="L39" s="64">
        <f>L40</f>
        <v>1344.9</v>
      </c>
      <c r="M39" s="64">
        <f>M40</f>
        <v>0</v>
      </c>
      <c r="N39" s="64">
        <f>N40</f>
        <v>2009.5</v>
      </c>
      <c r="O39" s="108">
        <f>O40</f>
        <v>3815</v>
      </c>
      <c r="P39" s="127">
        <f>SUM(P40+P41+P42)</f>
        <v>3472.3</v>
      </c>
      <c r="Q39" s="127">
        <f>SUM(Q40+Q41+Q42)</f>
        <v>3472.3</v>
      </c>
      <c r="R39" s="127">
        <f>SUM(R40+R41+R42)</f>
        <v>712.72</v>
      </c>
      <c r="S39" s="127">
        <f t="shared" si="1"/>
        <v>20.525876220372663</v>
      </c>
    </row>
    <row r="40" spans="1:19" s="2" customFormat="1" ht="25.5">
      <c r="A40" s="15">
        <v>23</v>
      </c>
      <c r="B40" s="139" t="s">
        <v>2</v>
      </c>
      <c r="C40" s="57" t="s">
        <v>0</v>
      </c>
      <c r="D40" s="10" t="s">
        <v>16</v>
      </c>
      <c r="E40" s="176" t="s">
        <v>88</v>
      </c>
      <c r="F40" s="177"/>
      <c r="G40" s="10" t="s">
        <v>13</v>
      </c>
      <c r="H40" s="10" t="s">
        <v>68</v>
      </c>
      <c r="I40" s="16" t="s">
        <v>19</v>
      </c>
      <c r="J40" s="18" t="s">
        <v>89</v>
      </c>
      <c r="K40" s="32">
        <v>1713</v>
      </c>
      <c r="L40" s="32">
        <v>1344.9</v>
      </c>
      <c r="M40" s="48"/>
      <c r="N40" s="31">
        <v>2009.5</v>
      </c>
      <c r="O40" s="113">
        <v>3815</v>
      </c>
      <c r="P40" s="115">
        <v>2602.3</v>
      </c>
      <c r="Q40" s="115">
        <v>2602.3</v>
      </c>
      <c r="R40" s="115">
        <v>537.17</v>
      </c>
      <c r="S40" s="115">
        <f t="shared" si="1"/>
        <v>20.64212427468009</v>
      </c>
    </row>
    <row r="41" spans="1:19" s="2" customFormat="1" ht="24.75" customHeight="1">
      <c r="A41" s="15">
        <v>24</v>
      </c>
      <c r="B41" s="139" t="s">
        <v>2</v>
      </c>
      <c r="C41" s="164" t="s">
        <v>0</v>
      </c>
      <c r="D41" s="10" t="s">
        <v>16</v>
      </c>
      <c r="E41" s="176" t="s">
        <v>88</v>
      </c>
      <c r="F41" s="177"/>
      <c r="G41" s="10" t="s">
        <v>13</v>
      </c>
      <c r="H41" s="10" t="s">
        <v>71</v>
      </c>
      <c r="I41" s="16" t="s">
        <v>19</v>
      </c>
      <c r="J41" s="58" t="s">
        <v>90</v>
      </c>
      <c r="K41" s="32"/>
      <c r="L41" s="32"/>
      <c r="M41" s="48"/>
      <c r="N41" s="31"/>
      <c r="O41" s="113"/>
      <c r="P41" s="115">
        <v>852.4</v>
      </c>
      <c r="Q41" s="115">
        <v>852.4</v>
      </c>
      <c r="R41" s="115">
        <v>175.55</v>
      </c>
      <c r="S41" s="115">
        <f t="shared" si="1"/>
        <v>20.594791177850777</v>
      </c>
    </row>
    <row r="42" spans="1:19" s="2" customFormat="1" ht="25.5">
      <c r="A42" s="15">
        <v>25</v>
      </c>
      <c r="B42" s="21" t="s">
        <v>2</v>
      </c>
      <c r="C42" s="149" t="s">
        <v>0</v>
      </c>
      <c r="D42" s="10" t="s">
        <v>16</v>
      </c>
      <c r="E42" s="176" t="s">
        <v>88</v>
      </c>
      <c r="F42" s="178"/>
      <c r="G42" s="10" t="s">
        <v>13</v>
      </c>
      <c r="H42" s="10" t="s">
        <v>75</v>
      </c>
      <c r="I42" s="16" t="s">
        <v>19</v>
      </c>
      <c r="J42" s="150" t="s">
        <v>91</v>
      </c>
      <c r="K42" s="32"/>
      <c r="L42" s="32"/>
      <c r="M42" s="48"/>
      <c r="N42" s="31"/>
      <c r="O42" s="113"/>
      <c r="P42" s="115">
        <v>17.6</v>
      </c>
      <c r="Q42" s="115">
        <v>17.6</v>
      </c>
      <c r="R42" s="115">
        <v>0</v>
      </c>
      <c r="S42" s="115">
        <f t="shared" si="1"/>
        <v>0</v>
      </c>
    </row>
    <row r="43" spans="1:19" s="2" customFormat="1" ht="27.75" customHeight="1">
      <c r="A43" s="23">
        <v>26</v>
      </c>
      <c r="B43" s="63" t="s">
        <v>2</v>
      </c>
      <c r="C43" s="63" t="s">
        <v>0</v>
      </c>
      <c r="D43" s="12" t="s">
        <v>17</v>
      </c>
      <c r="E43" s="179" t="s">
        <v>4</v>
      </c>
      <c r="F43" s="180"/>
      <c r="G43" s="12" t="s">
        <v>3</v>
      </c>
      <c r="H43" s="12" t="s">
        <v>1</v>
      </c>
      <c r="I43" s="73" t="s">
        <v>2</v>
      </c>
      <c r="J43" s="14" t="s">
        <v>36</v>
      </c>
      <c r="K43" s="64">
        <f>SUM(K47:K48)</f>
        <v>10186</v>
      </c>
      <c r="L43" s="64">
        <f>SUM(L47:L48)</f>
        <v>48.2</v>
      </c>
      <c r="M43" s="64">
        <f>SUM(M47:M48)</f>
        <v>0</v>
      </c>
      <c r="N43" s="64">
        <f>SUM(N47:N48)</f>
        <v>58</v>
      </c>
      <c r="O43" s="108">
        <f>SUM(O47:O48)</f>
        <v>150</v>
      </c>
      <c r="P43" s="127">
        <f>SUM(P44+P45+P46+P47+P48)</f>
        <v>3621.33</v>
      </c>
      <c r="Q43" s="127">
        <f>SUM(Q44+Q45+Q46+Q47+Q48)</f>
        <v>3621.33</v>
      </c>
      <c r="R43" s="127">
        <f>SUM(R44+R45+R46+R47+R48)</f>
        <v>295.65000000000003</v>
      </c>
      <c r="S43" s="127">
        <f t="shared" si="1"/>
        <v>8.164127544300023</v>
      </c>
    </row>
    <row r="44" spans="1:19" s="2" customFormat="1" ht="19.5" customHeight="1">
      <c r="A44" s="15">
        <v>27</v>
      </c>
      <c r="B44" s="147" t="s">
        <v>2</v>
      </c>
      <c r="C44" s="147" t="s">
        <v>0</v>
      </c>
      <c r="D44" s="10" t="s">
        <v>17</v>
      </c>
      <c r="E44" s="176" t="s">
        <v>80</v>
      </c>
      <c r="F44" s="178"/>
      <c r="G44" s="10" t="s">
        <v>13</v>
      </c>
      <c r="H44" s="10" t="s">
        <v>1</v>
      </c>
      <c r="I44" s="49" t="s">
        <v>81</v>
      </c>
      <c r="J44" s="17" t="s">
        <v>82</v>
      </c>
      <c r="K44" s="146"/>
      <c r="L44" s="146"/>
      <c r="M44" s="48"/>
      <c r="N44" s="91"/>
      <c r="O44" s="116"/>
      <c r="P44" s="115">
        <v>509</v>
      </c>
      <c r="Q44" s="115">
        <v>509</v>
      </c>
      <c r="R44" s="115">
        <v>19.9</v>
      </c>
      <c r="S44" s="115">
        <f t="shared" si="1"/>
        <v>3.9096267190569742</v>
      </c>
    </row>
    <row r="45" spans="1:19" s="2" customFormat="1" ht="63" customHeight="1">
      <c r="A45" s="15">
        <v>28</v>
      </c>
      <c r="B45" s="147" t="s">
        <v>2</v>
      </c>
      <c r="C45" s="147" t="s">
        <v>0</v>
      </c>
      <c r="D45" s="10" t="s">
        <v>17</v>
      </c>
      <c r="E45" s="176" t="s">
        <v>83</v>
      </c>
      <c r="F45" s="178"/>
      <c r="G45" s="10" t="s">
        <v>13</v>
      </c>
      <c r="H45" s="10" t="s">
        <v>68</v>
      </c>
      <c r="I45" s="49" t="s">
        <v>81</v>
      </c>
      <c r="J45" s="17" t="s">
        <v>84</v>
      </c>
      <c r="K45" s="146"/>
      <c r="L45" s="146"/>
      <c r="M45" s="48"/>
      <c r="N45" s="91"/>
      <c r="O45" s="116"/>
      <c r="P45" s="115">
        <v>2912.33</v>
      </c>
      <c r="Q45" s="115">
        <v>2912.33</v>
      </c>
      <c r="R45" s="115">
        <v>225.22</v>
      </c>
      <c r="S45" s="115">
        <f t="shared" si="1"/>
        <v>7.733326923803278</v>
      </c>
    </row>
    <row r="46" spans="1:19" s="2" customFormat="1" ht="64.5" customHeight="1">
      <c r="A46" s="15">
        <v>29</v>
      </c>
      <c r="B46" s="147" t="s">
        <v>2</v>
      </c>
      <c r="C46" s="147" t="s">
        <v>0</v>
      </c>
      <c r="D46" s="10" t="s">
        <v>17</v>
      </c>
      <c r="E46" s="213" t="s">
        <v>83</v>
      </c>
      <c r="F46" s="210"/>
      <c r="G46" s="10" t="s">
        <v>13</v>
      </c>
      <c r="H46" s="10" t="s">
        <v>1</v>
      </c>
      <c r="I46" s="49" t="s">
        <v>85</v>
      </c>
      <c r="J46" s="17" t="s">
        <v>86</v>
      </c>
      <c r="K46" s="146"/>
      <c r="L46" s="146"/>
      <c r="M46" s="48"/>
      <c r="N46" s="91"/>
      <c r="O46" s="116"/>
      <c r="P46" s="115">
        <v>50</v>
      </c>
      <c r="Q46" s="115">
        <v>50</v>
      </c>
      <c r="R46" s="115">
        <v>0</v>
      </c>
      <c r="S46" s="115">
        <f t="shared" si="1"/>
        <v>0</v>
      </c>
    </row>
    <row r="47" spans="1:19" s="2" customFormat="1" ht="36.75" customHeight="1">
      <c r="A47" s="15">
        <v>30</v>
      </c>
      <c r="B47" s="57" t="s">
        <v>2</v>
      </c>
      <c r="C47" s="57" t="s">
        <v>0</v>
      </c>
      <c r="D47" s="10" t="s">
        <v>17</v>
      </c>
      <c r="E47" s="176" t="s">
        <v>76</v>
      </c>
      <c r="F47" s="177"/>
      <c r="G47" s="10" t="s">
        <v>13</v>
      </c>
      <c r="H47" s="10" t="s">
        <v>1</v>
      </c>
      <c r="I47" s="16" t="s">
        <v>37</v>
      </c>
      <c r="J47" s="17" t="s">
        <v>77</v>
      </c>
      <c r="K47" s="32">
        <v>10171</v>
      </c>
      <c r="L47" s="32">
        <v>0</v>
      </c>
      <c r="M47" s="48"/>
      <c r="N47" s="31">
        <v>0</v>
      </c>
      <c r="O47" s="113">
        <v>100</v>
      </c>
      <c r="P47" s="115">
        <v>100</v>
      </c>
      <c r="Q47" s="115">
        <v>100</v>
      </c>
      <c r="R47" s="115">
        <v>17.91</v>
      </c>
      <c r="S47" s="115">
        <f t="shared" si="1"/>
        <v>17.91</v>
      </c>
    </row>
    <row r="48" spans="1:19" s="2" customFormat="1" ht="39" customHeight="1">
      <c r="A48" s="15">
        <v>31</v>
      </c>
      <c r="B48" s="44" t="s">
        <v>2</v>
      </c>
      <c r="C48" s="44" t="s">
        <v>0</v>
      </c>
      <c r="D48" s="10" t="s">
        <v>17</v>
      </c>
      <c r="E48" s="176" t="s">
        <v>78</v>
      </c>
      <c r="F48" s="177"/>
      <c r="G48" s="10" t="s">
        <v>13</v>
      </c>
      <c r="H48" s="10" t="s">
        <v>1</v>
      </c>
      <c r="I48" s="16" t="s">
        <v>37</v>
      </c>
      <c r="J48" s="17" t="s">
        <v>79</v>
      </c>
      <c r="K48" s="32">
        <v>15</v>
      </c>
      <c r="L48" s="32">
        <v>48.2</v>
      </c>
      <c r="M48" s="48"/>
      <c r="N48" s="31">
        <v>58</v>
      </c>
      <c r="O48" s="113">
        <v>50</v>
      </c>
      <c r="P48" s="115">
        <v>50</v>
      </c>
      <c r="Q48" s="115">
        <v>50</v>
      </c>
      <c r="R48" s="115">
        <v>32.62</v>
      </c>
      <c r="S48" s="115">
        <f t="shared" si="1"/>
        <v>65.24</v>
      </c>
    </row>
    <row r="49" spans="1:19" s="2" customFormat="1" ht="18" customHeight="1">
      <c r="A49" s="172"/>
      <c r="B49" s="168" t="s">
        <v>2</v>
      </c>
      <c r="C49" s="168" t="s">
        <v>0</v>
      </c>
      <c r="D49" s="52" t="s">
        <v>121</v>
      </c>
      <c r="E49" s="198" t="s">
        <v>4</v>
      </c>
      <c r="F49" s="209"/>
      <c r="G49" s="52" t="s">
        <v>3</v>
      </c>
      <c r="H49" s="52" t="s">
        <v>1</v>
      </c>
      <c r="I49" s="53" t="s">
        <v>123</v>
      </c>
      <c r="J49" s="69" t="s">
        <v>125</v>
      </c>
      <c r="K49" s="146"/>
      <c r="L49" s="146"/>
      <c r="M49" s="48"/>
      <c r="N49" s="91"/>
      <c r="O49" s="116"/>
      <c r="P49" s="160">
        <f>SUM(P50:P51)</f>
        <v>0</v>
      </c>
      <c r="Q49" s="160">
        <f>SUM(Q50:Q51)</f>
        <v>0</v>
      </c>
      <c r="R49" s="160">
        <f>SUM(R50:R51)</f>
        <v>8.22</v>
      </c>
      <c r="S49" s="160">
        <v>0</v>
      </c>
    </row>
    <row r="50" spans="1:19" s="2" customFormat="1" ht="50.25" customHeight="1">
      <c r="A50" s="15"/>
      <c r="B50" s="167" t="s">
        <v>2</v>
      </c>
      <c r="C50" s="167" t="s">
        <v>0</v>
      </c>
      <c r="D50" s="10" t="s">
        <v>121</v>
      </c>
      <c r="E50" s="176" t="s">
        <v>122</v>
      </c>
      <c r="F50" s="210"/>
      <c r="G50" s="10" t="s">
        <v>13</v>
      </c>
      <c r="H50" s="10" t="s">
        <v>1</v>
      </c>
      <c r="I50" s="49" t="s">
        <v>123</v>
      </c>
      <c r="J50" s="17" t="s">
        <v>126</v>
      </c>
      <c r="K50" s="146"/>
      <c r="L50" s="146"/>
      <c r="M50" s="48"/>
      <c r="N50" s="91"/>
      <c r="O50" s="116"/>
      <c r="P50" s="115">
        <v>0</v>
      </c>
      <c r="Q50" s="115">
        <v>0</v>
      </c>
      <c r="R50" s="115">
        <v>6</v>
      </c>
      <c r="S50" s="115">
        <v>0</v>
      </c>
    </row>
    <row r="51" spans="1:19" s="2" customFormat="1" ht="26.25" customHeight="1">
      <c r="A51" s="15"/>
      <c r="B51" s="167" t="s">
        <v>2</v>
      </c>
      <c r="C51" s="167" t="s">
        <v>0</v>
      </c>
      <c r="D51" s="10" t="s">
        <v>121</v>
      </c>
      <c r="E51" s="176" t="s">
        <v>124</v>
      </c>
      <c r="F51" s="210"/>
      <c r="G51" s="10" t="s">
        <v>13</v>
      </c>
      <c r="H51" s="10" t="s">
        <v>1</v>
      </c>
      <c r="I51" s="49" t="s">
        <v>123</v>
      </c>
      <c r="J51" s="17" t="s">
        <v>127</v>
      </c>
      <c r="K51" s="146"/>
      <c r="L51" s="146"/>
      <c r="M51" s="48"/>
      <c r="N51" s="91"/>
      <c r="O51" s="116"/>
      <c r="P51" s="115">
        <v>0</v>
      </c>
      <c r="Q51" s="115">
        <v>0</v>
      </c>
      <c r="R51" s="115">
        <v>2.22</v>
      </c>
      <c r="S51" s="115">
        <v>0</v>
      </c>
    </row>
    <row r="52" spans="1:19" s="2" customFormat="1" ht="12.75">
      <c r="A52" s="23">
        <v>32</v>
      </c>
      <c r="B52" s="45" t="s">
        <v>2</v>
      </c>
      <c r="C52" s="12" t="s">
        <v>20</v>
      </c>
      <c r="D52" s="12" t="s">
        <v>3</v>
      </c>
      <c r="E52" s="179" t="s">
        <v>4</v>
      </c>
      <c r="F52" s="180"/>
      <c r="G52" s="12" t="s">
        <v>3</v>
      </c>
      <c r="H52" s="12" t="s">
        <v>1</v>
      </c>
      <c r="I52" s="13" t="s">
        <v>2</v>
      </c>
      <c r="J52" s="14" t="s">
        <v>40</v>
      </c>
      <c r="K52" s="36" t="e">
        <f aca="true" t="shared" si="2" ref="K52:Q52">SUM(K53)</f>
        <v>#REF!</v>
      </c>
      <c r="L52" s="36" t="e">
        <f t="shared" si="2"/>
        <v>#REF!</v>
      </c>
      <c r="M52" s="36" t="e">
        <f t="shared" si="2"/>
        <v>#REF!</v>
      </c>
      <c r="N52" s="36" t="e">
        <f t="shared" si="2"/>
        <v>#REF!</v>
      </c>
      <c r="O52" s="110" t="e">
        <f t="shared" si="2"/>
        <v>#REF!</v>
      </c>
      <c r="P52" s="157">
        <f t="shared" si="2"/>
        <v>238902.40000000002</v>
      </c>
      <c r="Q52" s="157">
        <f t="shared" si="2"/>
        <v>238902.40000000002</v>
      </c>
      <c r="R52" s="157">
        <v>65499.22</v>
      </c>
      <c r="S52" s="157">
        <f>SUM(R52/Q52*100)</f>
        <v>27.41672750043532</v>
      </c>
    </row>
    <row r="53" spans="1:19" s="2" customFormat="1" ht="25.5">
      <c r="A53" s="23">
        <v>33</v>
      </c>
      <c r="B53" s="46" t="s">
        <v>2</v>
      </c>
      <c r="C53" s="140" t="s">
        <v>20</v>
      </c>
      <c r="D53" s="140" t="s">
        <v>10</v>
      </c>
      <c r="E53" s="201" t="s">
        <v>4</v>
      </c>
      <c r="F53" s="202"/>
      <c r="G53" s="140" t="s">
        <v>3</v>
      </c>
      <c r="H53" s="140" t="s">
        <v>1</v>
      </c>
      <c r="I53" s="141" t="s">
        <v>2</v>
      </c>
      <c r="J53" s="142" t="s">
        <v>23</v>
      </c>
      <c r="K53" s="65" t="e">
        <f>K54+K56+K62+#REF!+#REF!</f>
        <v>#REF!</v>
      </c>
      <c r="L53" s="65" t="e">
        <f>L54+L56+L62+#REF!+#REF!+#REF!</f>
        <v>#REF!</v>
      </c>
      <c r="M53" s="65" t="e">
        <f>M54+M56+M62+#REF!+#REF!+#REF!</f>
        <v>#REF!</v>
      </c>
      <c r="N53" s="65" t="e">
        <f>N54+N56+N62+#REF!+#REF!</f>
        <v>#REF!</v>
      </c>
      <c r="O53" s="143" t="e">
        <f>O54+O56+O62+#REF!+#REF!</f>
        <v>#REF!</v>
      </c>
      <c r="P53" s="128">
        <f>SUM(P54+P57+P62)</f>
        <v>238902.40000000002</v>
      </c>
      <c r="Q53" s="128">
        <f>SUM(Q54+Q57+Q62)</f>
        <v>238902.40000000002</v>
      </c>
      <c r="R53" s="128">
        <f>SUM(R54+R55+R57+R62)</f>
        <v>65499.21000000001</v>
      </c>
      <c r="S53" s="128">
        <f>SUM(R53/Q53*100)</f>
        <v>27.416723314625553</v>
      </c>
    </row>
    <row r="54" spans="1:19" s="2" customFormat="1" ht="24.75" customHeight="1">
      <c r="A54" s="15">
        <v>34</v>
      </c>
      <c r="B54" s="47" t="s">
        <v>2</v>
      </c>
      <c r="C54" s="24" t="s">
        <v>20</v>
      </c>
      <c r="D54" s="24" t="s">
        <v>10</v>
      </c>
      <c r="E54" s="205" t="s">
        <v>57</v>
      </c>
      <c r="F54" s="206"/>
      <c r="G54" s="24" t="s">
        <v>13</v>
      </c>
      <c r="H54" s="24" t="s">
        <v>1</v>
      </c>
      <c r="I54" s="25" t="s">
        <v>21</v>
      </c>
      <c r="J54" s="26" t="s">
        <v>96</v>
      </c>
      <c r="K54" s="38">
        <f>66999+285</f>
        <v>67284</v>
      </c>
      <c r="L54" s="38">
        <v>56071</v>
      </c>
      <c r="M54" s="48"/>
      <c r="N54" s="38">
        <f>66999+285</f>
        <v>67284</v>
      </c>
      <c r="O54" s="113">
        <v>85626</v>
      </c>
      <c r="P54" s="173">
        <v>89831</v>
      </c>
      <c r="Q54" s="173">
        <v>89831</v>
      </c>
      <c r="R54" s="173">
        <v>22458</v>
      </c>
      <c r="S54" s="173">
        <f>SUM(R54/Q54*100)</f>
        <v>25.000278300364016</v>
      </c>
    </row>
    <row r="55" spans="1:19" ht="25.5">
      <c r="A55" s="94"/>
      <c r="B55" s="95" t="s">
        <v>2</v>
      </c>
      <c r="C55" s="96" t="s">
        <v>20</v>
      </c>
      <c r="D55" s="96" t="s">
        <v>10</v>
      </c>
      <c r="E55" s="200" t="s">
        <v>128</v>
      </c>
      <c r="F55" s="178"/>
      <c r="G55" s="96" t="s">
        <v>13</v>
      </c>
      <c r="H55" s="96" t="s">
        <v>1</v>
      </c>
      <c r="I55" s="98" t="s">
        <v>21</v>
      </c>
      <c r="J55" s="55" t="s">
        <v>129</v>
      </c>
      <c r="K55" s="31"/>
      <c r="L55" s="31"/>
      <c r="M55" s="28"/>
      <c r="N55" s="31"/>
      <c r="O55" s="113"/>
      <c r="P55" s="115">
        <v>0</v>
      </c>
      <c r="Q55" s="115">
        <v>0</v>
      </c>
      <c r="R55" s="115">
        <v>12.8</v>
      </c>
      <c r="S55" s="115"/>
    </row>
    <row r="56" spans="1:19" s="2" customFormat="1" ht="25.5">
      <c r="A56" s="94">
        <v>35</v>
      </c>
      <c r="B56" s="44" t="s">
        <v>2</v>
      </c>
      <c r="C56" s="10" t="s">
        <v>20</v>
      </c>
      <c r="D56" s="10" t="s">
        <v>10</v>
      </c>
      <c r="E56" s="176" t="s">
        <v>58</v>
      </c>
      <c r="F56" s="177"/>
      <c r="G56" s="10" t="s">
        <v>3</v>
      </c>
      <c r="H56" s="10" t="s">
        <v>1</v>
      </c>
      <c r="I56" s="49" t="s">
        <v>21</v>
      </c>
      <c r="J56" s="50" t="s">
        <v>48</v>
      </c>
      <c r="K56" s="32">
        <f>SUM(K57:K57)</f>
        <v>23632</v>
      </c>
      <c r="L56" s="32">
        <v>29044.7</v>
      </c>
      <c r="M56" s="32">
        <v>29044.7</v>
      </c>
      <c r="N56" s="32">
        <f>SUM(N57:N57)</f>
        <v>23632</v>
      </c>
      <c r="O56" s="111">
        <f>O57</f>
        <v>13369</v>
      </c>
      <c r="P56" s="155">
        <f>SUM(P57)</f>
        <v>55530.7</v>
      </c>
      <c r="Q56" s="155">
        <f>SUM(Q57)</f>
        <v>55530.7</v>
      </c>
      <c r="R56" s="155">
        <f>SUM(R57)</f>
        <v>13655</v>
      </c>
      <c r="S56" s="155">
        <f>SUM(R56/Q56*100)</f>
        <v>24.59000156670094</v>
      </c>
    </row>
    <row r="57" spans="1:19" s="2" customFormat="1" ht="17.25" customHeight="1">
      <c r="A57" s="166">
        <v>36</v>
      </c>
      <c r="B57" s="51" t="s">
        <v>2</v>
      </c>
      <c r="C57" s="52" t="s">
        <v>20</v>
      </c>
      <c r="D57" s="52" t="s">
        <v>10</v>
      </c>
      <c r="E57" s="198" t="s">
        <v>59</v>
      </c>
      <c r="F57" s="199"/>
      <c r="G57" s="52" t="s">
        <v>13</v>
      </c>
      <c r="H57" s="52" t="s">
        <v>1</v>
      </c>
      <c r="I57" s="53" t="s">
        <v>21</v>
      </c>
      <c r="J57" s="54" t="s">
        <v>50</v>
      </c>
      <c r="K57" s="34">
        <f>SUM(K59:K61)</f>
        <v>23632</v>
      </c>
      <c r="L57" s="34">
        <f>SUM(L59:L61)</f>
        <v>18480</v>
      </c>
      <c r="M57" s="34">
        <f>SUM(M59:M61)</f>
        <v>0</v>
      </c>
      <c r="N57" s="34">
        <f>SUM(N59:N61)</f>
        <v>23632</v>
      </c>
      <c r="O57" s="112">
        <f>SUM(O59:O61)</f>
        <v>13369</v>
      </c>
      <c r="P57" s="154">
        <f>SUM(P59+P60+P61)</f>
        <v>55530.7</v>
      </c>
      <c r="Q57" s="154">
        <f>SUM(Q59+Q60+Q61)</f>
        <v>55530.7</v>
      </c>
      <c r="R57" s="154">
        <f>SUM(R59+R60+R61)</f>
        <v>13655</v>
      </c>
      <c r="S57" s="154">
        <f>SUM(R57/Q57*100)</f>
        <v>24.59000156670094</v>
      </c>
    </row>
    <row r="58" spans="1:19" ht="12.75">
      <c r="A58" s="94">
        <v>37</v>
      </c>
      <c r="B58" s="95"/>
      <c r="C58" s="96"/>
      <c r="D58" s="96"/>
      <c r="E58" s="97"/>
      <c r="F58" s="95"/>
      <c r="G58" s="96"/>
      <c r="H58" s="96"/>
      <c r="I58" s="98"/>
      <c r="J58" s="55" t="s">
        <v>22</v>
      </c>
      <c r="K58" s="31"/>
      <c r="L58" s="31"/>
      <c r="M58" s="28"/>
      <c r="N58" s="31"/>
      <c r="O58" s="113"/>
      <c r="P58" s="151"/>
      <c r="Q58" s="151"/>
      <c r="R58" s="151"/>
      <c r="S58" s="151"/>
    </row>
    <row r="59" spans="1:19" ht="39">
      <c r="A59" s="94">
        <v>38</v>
      </c>
      <c r="B59" s="95"/>
      <c r="C59" s="96"/>
      <c r="D59" s="96"/>
      <c r="E59" s="97"/>
      <c r="F59" s="95"/>
      <c r="G59" s="96"/>
      <c r="H59" s="96"/>
      <c r="I59" s="98"/>
      <c r="J59" s="55" t="s">
        <v>97</v>
      </c>
      <c r="K59" s="37">
        <f>17124+5095</f>
        <v>22219</v>
      </c>
      <c r="L59" s="37">
        <v>17067</v>
      </c>
      <c r="M59" s="28"/>
      <c r="N59" s="31">
        <v>22219</v>
      </c>
      <c r="O59" s="113">
        <v>11986</v>
      </c>
      <c r="P59" s="115">
        <v>50157</v>
      </c>
      <c r="Q59" s="115">
        <v>50157</v>
      </c>
      <c r="R59" s="115">
        <v>12540</v>
      </c>
      <c r="S59" s="115">
        <f aca="true" t="shared" si="3" ref="S59:S67">SUM(R59/Q59*100)</f>
        <v>25.001495304743106</v>
      </c>
    </row>
    <row r="60" spans="1:19" ht="26.25">
      <c r="A60" s="94">
        <v>39</v>
      </c>
      <c r="B60" s="95"/>
      <c r="C60" s="96"/>
      <c r="D60" s="96"/>
      <c r="E60" s="97"/>
      <c r="F60" s="95"/>
      <c r="G60" s="96"/>
      <c r="H60" s="96"/>
      <c r="I60" s="98"/>
      <c r="J60" s="50" t="s">
        <v>108</v>
      </c>
      <c r="K60" s="37"/>
      <c r="L60" s="37"/>
      <c r="M60" s="28"/>
      <c r="N60" s="31"/>
      <c r="O60" s="113"/>
      <c r="P60" s="115">
        <v>3718</v>
      </c>
      <c r="Q60" s="115">
        <v>3718</v>
      </c>
      <c r="R60" s="115">
        <v>1115</v>
      </c>
      <c r="S60" s="115">
        <f t="shared" si="3"/>
        <v>29.989241527703065</v>
      </c>
    </row>
    <row r="61" spans="1:19" ht="51" customHeight="1">
      <c r="A61" s="94">
        <v>40</v>
      </c>
      <c r="B61" s="95"/>
      <c r="C61" s="96"/>
      <c r="D61" s="96"/>
      <c r="E61" s="97"/>
      <c r="F61" s="95"/>
      <c r="G61" s="96"/>
      <c r="H61" s="96"/>
      <c r="I61" s="98"/>
      <c r="J61" s="153" t="s">
        <v>98</v>
      </c>
      <c r="K61" s="31">
        <v>1413</v>
      </c>
      <c r="L61" s="31">
        <v>1413</v>
      </c>
      <c r="M61" s="28"/>
      <c r="N61" s="31">
        <v>1413</v>
      </c>
      <c r="O61" s="113">
        <v>1383</v>
      </c>
      <c r="P61" s="115">
        <v>1655.7</v>
      </c>
      <c r="Q61" s="115">
        <v>1655.7</v>
      </c>
      <c r="R61" s="115">
        <v>0</v>
      </c>
      <c r="S61" s="115">
        <f t="shared" si="3"/>
        <v>0</v>
      </c>
    </row>
    <row r="62" spans="1:19" ht="12.75">
      <c r="A62" s="166">
        <v>41</v>
      </c>
      <c r="B62" s="99" t="s">
        <v>2</v>
      </c>
      <c r="C62" s="100" t="s">
        <v>20</v>
      </c>
      <c r="D62" s="100" t="s">
        <v>10</v>
      </c>
      <c r="E62" s="196" t="s">
        <v>60</v>
      </c>
      <c r="F62" s="197"/>
      <c r="G62" s="100" t="s">
        <v>3</v>
      </c>
      <c r="H62" s="100" t="s">
        <v>1</v>
      </c>
      <c r="I62" s="101" t="s">
        <v>21</v>
      </c>
      <c r="J62" s="8" t="s">
        <v>61</v>
      </c>
      <c r="K62" s="35">
        <f>SUM(K63:K65,K67,K74)</f>
        <v>61217</v>
      </c>
      <c r="L62" s="35">
        <f>SUM(L63:L65,L67,L74)</f>
        <v>51844</v>
      </c>
      <c r="M62" s="35">
        <f>SUM(M63:M65,M67,M74)</f>
        <v>0</v>
      </c>
      <c r="N62" s="35">
        <f>SUM(N63:N65,N67,N74)</f>
        <v>61196</v>
      </c>
      <c r="O62" s="114">
        <f>SUM(O63:O65,O67,O74)</f>
        <v>64403.8</v>
      </c>
      <c r="P62" s="128">
        <f>SUM(P63+P64+P65+P66+P67+P74)</f>
        <v>93540.7</v>
      </c>
      <c r="Q62" s="128">
        <f>SUM(Q63+Q64+Q65+Q66+Q67+Q74)</f>
        <v>93540.7</v>
      </c>
      <c r="R62" s="128">
        <f>SUM(R63+R64+R65+R66+R67+R74)</f>
        <v>29373.41</v>
      </c>
      <c r="S62" s="128">
        <f t="shared" si="3"/>
        <v>31.401742770793888</v>
      </c>
    </row>
    <row r="63" spans="1:19" ht="26.25" customHeight="1" thickBot="1">
      <c r="A63" s="94">
        <v>42</v>
      </c>
      <c r="B63" s="95" t="s">
        <v>2</v>
      </c>
      <c r="C63" s="96" t="s">
        <v>20</v>
      </c>
      <c r="D63" s="96" t="s">
        <v>10</v>
      </c>
      <c r="E63" s="200" t="s">
        <v>62</v>
      </c>
      <c r="F63" s="207"/>
      <c r="G63" s="96" t="s">
        <v>13</v>
      </c>
      <c r="H63" s="96" t="s">
        <v>1</v>
      </c>
      <c r="I63" s="98" t="s">
        <v>21</v>
      </c>
      <c r="J63" s="144" t="s">
        <v>110</v>
      </c>
      <c r="K63" s="30">
        <v>5814</v>
      </c>
      <c r="L63" s="30">
        <v>4700</v>
      </c>
      <c r="N63" s="31">
        <v>5814</v>
      </c>
      <c r="O63" s="113">
        <v>6881.9</v>
      </c>
      <c r="P63" s="115">
        <v>3869</v>
      </c>
      <c r="Q63" s="115">
        <v>3869</v>
      </c>
      <c r="R63" s="115">
        <v>2068.16</v>
      </c>
      <c r="S63" s="115">
        <f t="shared" si="3"/>
        <v>53.4546394417162</v>
      </c>
    </row>
    <row r="64" spans="1:19" ht="37.5" customHeight="1">
      <c r="A64" s="94">
        <v>43</v>
      </c>
      <c r="B64" s="95" t="s">
        <v>2</v>
      </c>
      <c r="C64" s="96" t="s">
        <v>20</v>
      </c>
      <c r="D64" s="96" t="s">
        <v>10</v>
      </c>
      <c r="E64" s="200" t="s">
        <v>63</v>
      </c>
      <c r="F64" s="207"/>
      <c r="G64" s="96" t="s">
        <v>13</v>
      </c>
      <c r="H64" s="96" t="s">
        <v>1</v>
      </c>
      <c r="I64" s="98" t="s">
        <v>21</v>
      </c>
      <c r="J64" s="153" t="s">
        <v>111</v>
      </c>
      <c r="K64" s="31">
        <v>433.9</v>
      </c>
      <c r="L64" s="31">
        <v>433.9</v>
      </c>
      <c r="N64" s="31">
        <v>433.9</v>
      </c>
      <c r="O64" s="113">
        <v>286.4</v>
      </c>
      <c r="P64" s="115">
        <v>224.4</v>
      </c>
      <c r="Q64" s="115">
        <v>224.4</v>
      </c>
      <c r="R64" s="115">
        <v>56.1</v>
      </c>
      <c r="S64" s="115">
        <f t="shared" si="3"/>
        <v>25</v>
      </c>
    </row>
    <row r="65" spans="1:19" ht="25.5" customHeight="1">
      <c r="A65" s="94">
        <v>44</v>
      </c>
      <c r="B65" s="95" t="s">
        <v>2</v>
      </c>
      <c r="C65" s="96" t="s">
        <v>20</v>
      </c>
      <c r="D65" s="96" t="s">
        <v>10</v>
      </c>
      <c r="E65" s="200" t="s">
        <v>64</v>
      </c>
      <c r="F65" s="207"/>
      <c r="G65" s="96" t="s">
        <v>13</v>
      </c>
      <c r="H65" s="96" t="s">
        <v>1</v>
      </c>
      <c r="I65" s="98" t="s">
        <v>21</v>
      </c>
      <c r="J65" s="153" t="s">
        <v>112</v>
      </c>
      <c r="K65" s="31">
        <v>6565</v>
      </c>
      <c r="L65" s="31">
        <v>5152</v>
      </c>
      <c r="N65" s="31">
        <v>6565</v>
      </c>
      <c r="O65" s="113">
        <v>7234</v>
      </c>
      <c r="P65" s="115">
        <v>6648</v>
      </c>
      <c r="Q65" s="115">
        <v>6648</v>
      </c>
      <c r="R65" s="115">
        <v>1903.26</v>
      </c>
      <c r="S65" s="115">
        <f t="shared" si="3"/>
        <v>28.629061371841154</v>
      </c>
    </row>
    <row r="66" spans="1:19" ht="51">
      <c r="A66" s="94">
        <v>45</v>
      </c>
      <c r="B66" s="95" t="s">
        <v>2</v>
      </c>
      <c r="C66" s="96" t="s">
        <v>20</v>
      </c>
      <c r="D66" s="96" t="s">
        <v>10</v>
      </c>
      <c r="E66" s="200" t="s">
        <v>99</v>
      </c>
      <c r="F66" s="178"/>
      <c r="G66" s="96" t="s">
        <v>13</v>
      </c>
      <c r="H66" s="96" t="s">
        <v>1</v>
      </c>
      <c r="I66" s="98" t="s">
        <v>21</v>
      </c>
      <c r="J66" s="153" t="s">
        <v>113</v>
      </c>
      <c r="K66" s="148"/>
      <c r="L66" s="148"/>
      <c r="N66" s="148"/>
      <c r="O66" s="134"/>
      <c r="P66" s="115">
        <v>12.8</v>
      </c>
      <c r="Q66" s="115">
        <v>12.8</v>
      </c>
      <c r="R66" s="115">
        <v>0</v>
      </c>
      <c r="S66" s="115">
        <f t="shared" si="3"/>
        <v>0</v>
      </c>
    </row>
    <row r="67" spans="1:19" ht="24.75" customHeight="1">
      <c r="A67" s="166">
        <v>46</v>
      </c>
      <c r="B67" s="99" t="s">
        <v>2</v>
      </c>
      <c r="C67" s="100" t="s">
        <v>20</v>
      </c>
      <c r="D67" s="100" t="s">
        <v>10</v>
      </c>
      <c r="E67" s="196" t="s">
        <v>65</v>
      </c>
      <c r="F67" s="197"/>
      <c r="G67" s="100" t="s">
        <v>13</v>
      </c>
      <c r="H67" s="100" t="s">
        <v>1</v>
      </c>
      <c r="I67" s="101" t="s">
        <v>21</v>
      </c>
      <c r="J67" s="145" t="s">
        <v>42</v>
      </c>
      <c r="K67" s="122">
        <f>SUM(K69:K72)</f>
        <v>100.1</v>
      </c>
      <c r="L67" s="122">
        <f>SUM(L69:L72)</f>
        <v>79.1</v>
      </c>
      <c r="M67" s="122">
        <f>SUM(M69:M72)</f>
        <v>0</v>
      </c>
      <c r="N67" s="122">
        <f>SUM(N69:N72)</f>
        <v>79.1</v>
      </c>
      <c r="O67" s="120">
        <f>SUM(O69:O72)</f>
        <v>83.5</v>
      </c>
      <c r="P67" s="154">
        <f>SUM(P69+P70+P71+P72+P73)</f>
        <v>22491.5</v>
      </c>
      <c r="Q67" s="154">
        <f>SUM(Q69+Q70+Q71+Q72+Q73)</f>
        <v>22491.5</v>
      </c>
      <c r="R67" s="154">
        <f>SUM(R69+R70+R71+R72+R73)</f>
        <v>10557.89</v>
      </c>
      <c r="S67" s="154">
        <f t="shared" si="3"/>
        <v>46.94168908254229</v>
      </c>
    </row>
    <row r="68" spans="1:19" ht="12.75">
      <c r="A68" s="94">
        <v>47</v>
      </c>
      <c r="B68" s="103"/>
      <c r="C68" s="104"/>
      <c r="D68" s="104"/>
      <c r="E68" s="105"/>
      <c r="F68" s="103"/>
      <c r="G68" s="104"/>
      <c r="H68" s="104"/>
      <c r="I68" s="121"/>
      <c r="J68" s="123" t="s">
        <v>22</v>
      </c>
      <c r="K68" s="31"/>
      <c r="L68" s="31"/>
      <c r="M68" s="124"/>
      <c r="N68" s="31"/>
      <c r="O68" s="113"/>
      <c r="P68" s="151"/>
      <c r="Q68" s="151"/>
      <c r="R68" s="151"/>
      <c r="S68" s="151"/>
    </row>
    <row r="69" spans="1:19" ht="50.25" customHeight="1">
      <c r="A69" s="94">
        <v>48</v>
      </c>
      <c r="B69" s="95"/>
      <c r="C69" s="96"/>
      <c r="D69" s="96"/>
      <c r="E69" s="97"/>
      <c r="F69" s="95"/>
      <c r="G69" s="96"/>
      <c r="H69" s="96"/>
      <c r="I69" s="98"/>
      <c r="J69" s="58" t="s">
        <v>100</v>
      </c>
      <c r="K69" s="31">
        <v>21</v>
      </c>
      <c r="L69" s="31"/>
      <c r="N69" s="31"/>
      <c r="O69" s="113"/>
      <c r="P69" s="115">
        <v>21</v>
      </c>
      <c r="Q69" s="115">
        <v>21</v>
      </c>
      <c r="R69" s="115">
        <v>0</v>
      </c>
      <c r="S69" s="115">
        <f aca="true" t="shared" si="4" ref="S69:S74">SUM(R69/Q69*100)</f>
        <v>0</v>
      </c>
    </row>
    <row r="70" spans="1:19" ht="38.25" customHeight="1">
      <c r="A70" s="94">
        <v>49</v>
      </c>
      <c r="B70" s="95"/>
      <c r="C70" s="96"/>
      <c r="D70" s="96"/>
      <c r="E70" s="97"/>
      <c r="F70" s="95"/>
      <c r="G70" s="96"/>
      <c r="H70" s="96"/>
      <c r="I70" s="98"/>
      <c r="J70" s="58" t="s">
        <v>87</v>
      </c>
      <c r="K70" s="31"/>
      <c r="L70" s="31"/>
      <c r="N70" s="31"/>
      <c r="O70" s="113"/>
      <c r="P70" s="115">
        <v>22225</v>
      </c>
      <c r="Q70" s="115">
        <v>22225</v>
      </c>
      <c r="R70" s="115">
        <v>10451.39</v>
      </c>
      <c r="S70" s="115">
        <f t="shared" si="4"/>
        <v>47.02537682789651</v>
      </c>
    </row>
    <row r="71" spans="1:19" ht="51">
      <c r="A71" s="94">
        <v>50</v>
      </c>
      <c r="B71" s="95"/>
      <c r="C71" s="96"/>
      <c r="D71" s="96"/>
      <c r="E71" s="97"/>
      <c r="F71" s="95"/>
      <c r="G71" s="96"/>
      <c r="H71" s="96"/>
      <c r="I71" s="98"/>
      <c r="J71" s="6" t="s">
        <v>101</v>
      </c>
      <c r="K71" s="31">
        <v>0.1</v>
      </c>
      <c r="L71" s="31">
        <v>0.1</v>
      </c>
      <c r="N71" s="31">
        <v>0.1</v>
      </c>
      <c r="O71" s="113">
        <v>0.1</v>
      </c>
      <c r="P71" s="115">
        <v>0.1</v>
      </c>
      <c r="Q71" s="115">
        <v>0.1</v>
      </c>
      <c r="R71" s="115">
        <v>0.1</v>
      </c>
      <c r="S71" s="115">
        <f t="shared" si="4"/>
        <v>100</v>
      </c>
    </row>
    <row r="72" spans="1:19" ht="27.75" customHeight="1">
      <c r="A72" s="94">
        <v>51</v>
      </c>
      <c r="B72" s="95"/>
      <c r="C72" s="96"/>
      <c r="D72" s="96"/>
      <c r="E72" s="97"/>
      <c r="F72" s="95"/>
      <c r="G72" s="96"/>
      <c r="H72" s="96"/>
      <c r="I72" s="98"/>
      <c r="J72" s="102" t="s">
        <v>102</v>
      </c>
      <c r="K72" s="30">
        <v>79</v>
      </c>
      <c r="L72" s="30">
        <v>79</v>
      </c>
      <c r="N72" s="30">
        <v>79</v>
      </c>
      <c r="O72" s="113">
        <v>83.4</v>
      </c>
      <c r="P72" s="115">
        <v>106.4</v>
      </c>
      <c r="Q72" s="115">
        <v>106.4</v>
      </c>
      <c r="R72" s="115">
        <v>106.4</v>
      </c>
      <c r="S72" s="115">
        <f t="shared" si="4"/>
        <v>100</v>
      </c>
    </row>
    <row r="73" spans="1:19" ht="38.25">
      <c r="A73" s="94">
        <v>52</v>
      </c>
      <c r="B73" s="95"/>
      <c r="C73" s="96"/>
      <c r="D73" s="96"/>
      <c r="E73" s="97"/>
      <c r="F73" s="95"/>
      <c r="G73" s="96"/>
      <c r="H73" s="96"/>
      <c r="I73" s="98"/>
      <c r="J73" s="102" t="s">
        <v>54</v>
      </c>
      <c r="K73" s="30"/>
      <c r="L73" s="30"/>
      <c r="N73" s="30"/>
      <c r="O73" s="113"/>
      <c r="P73" s="115">
        <v>139</v>
      </c>
      <c r="Q73" s="115">
        <v>139</v>
      </c>
      <c r="R73" s="115">
        <v>0</v>
      </c>
      <c r="S73" s="115">
        <f t="shared" si="4"/>
        <v>0</v>
      </c>
    </row>
    <row r="74" spans="1:19" ht="15" customHeight="1">
      <c r="A74" s="166">
        <v>53</v>
      </c>
      <c r="B74" s="99" t="s">
        <v>2</v>
      </c>
      <c r="C74" s="100" t="s">
        <v>20</v>
      </c>
      <c r="D74" s="100" t="s">
        <v>10</v>
      </c>
      <c r="E74" s="196" t="s">
        <v>66</v>
      </c>
      <c r="F74" s="197"/>
      <c r="G74" s="100" t="s">
        <v>13</v>
      </c>
      <c r="H74" s="100" t="s">
        <v>1</v>
      </c>
      <c r="I74" s="101" t="s">
        <v>21</v>
      </c>
      <c r="J74" s="9" t="s">
        <v>49</v>
      </c>
      <c r="K74" s="35">
        <f>SUM(K77:K77)</f>
        <v>48304</v>
      </c>
      <c r="L74" s="35">
        <f>SUM(L77:L77)</f>
        <v>41479</v>
      </c>
      <c r="M74" s="35">
        <f>SUM(M77:M77)</f>
        <v>0</v>
      </c>
      <c r="N74" s="35">
        <f>SUM(N77:N77)</f>
        <v>48304</v>
      </c>
      <c r="O74" s="114">
        <f>SUM(O77:O77)</f>
        <v>49918</v>
      </c>
      <c r="P74" s="128">
        <f>SUM(P76:P77)</f>
        <v>60295</v>
      </c>
      <c r="Q74" s="128">
        <f>SUM(Q76:Q77)</f>
        <v>60295</v>
      </c>
      <c r="R74" s="128">
        <f>SUM(R76:R77)</f>
        <v>14788</v>
      </c>
      <c r="S74" s="128">
        <f t="shared" si="4"/>
        <v>24.52608010614479</v>
      </c>
    </row>
    <row r="75" spans="1:19" ht="11.25" customHeight="1">
      <c r="A75" s="94">
        <v>54</v>
      </c>
      <c r="B75" s="95"/>
      <c r="C75" s="96"/>
      <c r="D75" s="96"/>
      <c r="E75" s="97"/>
      <c r="F75" s="95"/>
      <c r="G75" s="96"/>
      <c r="H75" s="96"/>
      <c r="I75" s="98"/>
      <c r="J75" s="6" t="s">
        <v>22</v>
      </c>
      <c r="K75" s="30"/>
      <c r="L75" s="30"/>
      <c r="N75" s="31"/>
      <c r="O75" s="113"/>
      <c r="P75" s="151"/>
      <c r="Q75" s="151"/>
      <c r="R75" s="151"/>
      <c r="S75" s="151"/>
    </row>
    <row r="76" spans="1:19" ht="51">
      <c r="A76" s="15">
        <v>55</v>
      </c>
      <c r="B76" s="95"/>
      <c r="C76" s="96"/>
      <c r="D76" s="96"/>
      <c r="E76" s="97"/>
      <c r="F76" s="95"/>
      <c r="G76" s="96"/>
      <c r="H76" s="96"/>
      <c r="I76" s="98"/>
      <c r="J76" s="59" t="s">
        <v>51</v>
      </c>
      <c r="K76" s="30"/>
      <c r="L76" s="30"/>
      <c r="N76" s="31"/>
      <c r="O76" s="113"/>
      <c r="P76" s="115">
        <v>17447</v>
      </c>
      <c r="Q76" s="115">
        <v>17447</v>
      </c>
      <c r="R76" s="115">
        <v>4323</v>
      </c>
      <c r="S76" s="115">
        <f>SUM(R76/Q76*100)</f>
        <v>24.77789877915974</v>
      </c>
    </row>
    <row r="77" spans="1:19" ht="77.25" customHeight="1">
      <c r="A77" s="15">
        <v>56</v>
      </c>
      <c r="B77" s="95"/>
      <c r="C77" s="129"/>
      <c r="D77" s="129"/>
      <c r="E77" s="130"/>
      <c r="F77" s="131"/>
      <c r="G77" s="129"/>
      <c r="H77" s="129"/>
      <c r="I77" s="132"/>
      <c r="J77" s="153" t="s">
        <v>103</v>
      </c>
      <c r="K77" s="133">
        <f>47602+351+351</f>
        <v>48304</v>
      </c>
      <c r="L77" s="133">
        <v>41479</v>
      </c>
      <c r="M77" s="28"/>
      <c r="N77" s="133">
        <f>47602+351+351</f>
        <v>48304</v>
      </c>
      <c r="O77" s="134">
        <v>49918</v>
      </c>
      <c r="P77" s="156">
        <v>42848</v>
      </c>
      <c r="Q77" s="156">
        <v>42848</v>
      </c>
      <c r="R77" s="156">
        <v>10465</v>
      </c>
      <c r="S77" s="156">
        <f>SUM(R77/Q77*100)</f>
        <v>24.423543689320386</v>
      </c>
    </row>
    <row r="78" spans="1:19" ht="13.5" thickBot="1">
      <c r="A78" s="23">
        <v>57</v>
      </c>
      <c r="B78" s="93"/>
      <c r="C78" s="119"/>
      <c r="D78" s="119"/>
      <c r="E78" s="208"/>
      <c r="F78" s="208"/>
      <c r="G78" s="119"/>
      <c r="H78" s="119"/>
      <c r="I78" s="119"/>
      <c r="J78" s="135" t="s">
        <v>41</v>
      </c>
      <c r="K78" s="128" t="e">
        <f>SUM(K17,K52)</f>
        <v>#REF!</v>
      </c>
      <c r="L78" s="128" t="e">
        <f>SUM(L17,L52)-9.126-6078.162</f>
        <v>#REF!</v>
      </c>
      <c r="M78" s="128" t="e">
        <f>SUM(M17,M52)-6078.16-9.126</f>
        <v>#REF!</v>
      </c>
      <c r="N78" s="128" t="e">
        <f>SUM(N17,N52)</f>
        <v>#REF!</v>
      </c>
      <c r="O78" s="128" t="e">
        <f>SUM(O17,O52)</f>
        <v>#REF!</v>
      </c>
      <c r="P78" s="163">
        <f>SUM(P17+P52)</f>
        <v>284278.91457</v>
      </c>
      <c r="Q78" s="163">
        <f>SUM(Q17+Q52)</f>
        <v>284278.91457</v>
      </c>
      <c r="R78" s="163">
        <f>SUM(R17+R52-775.7)</f>
        <v>73560.56000000001</v>
      </c>
      <c r="S78" s="163">
        <f>SUM(R78/Q78*100)</f>
        <v>25.876192791599628</v>
      </c>
    </row>
    <row r="79" ht="11.25" customHeight="1">
      <c r="A79" s="203"/>
    </row>
    <row r="80" ht="11.25" customHeight="1">
      <c r="A80" s="204"/>
    </row>
    <row r="81" spans="1:19" ht="11.25" customHeight="1">
      <c r="A81" s="204"/>
      <c r="B81" s="174" t="s">
        <v>134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</row>
    <row r="82" spans="1:19" ht="11.25" customHeight="1">
      <c r="A82" s="204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</row>
    <row r="83" ht="11.25" customHeight="1">
      <c r="A83" s="204"/>
    </row>
    <row r="84" ht="11.25" customHeight="1">
      <c r="A84" s="204"/>
    </row>
    <row r="85" ht="11.25" customHeight="1">
      <c r="A85" s="204"/>
    </row>
    <row r="86" ht="11.25" customHeight="1">
      <c r="A86" s="204"/>
    </row>
  </sheetData>
  <sheetProtection/>
  <mergeCells count="61">
    <mergeCell ref="E55:F55"/>
    <mergeCell ref="Q6:S6"/>
    <mergeCell ref="Q7:S7"/>
    <mergeCell ref="P8:S8"/>
    <mergeCell ref="E52:F52"/>
    <mergeCell ref="E46:F46"/>
    <mergeCell ref="B16:I16"/>
    <mergeCell ref="A79:A86"/>
    <mergeCell ref="E62:F62"/>
    <mergeCell ref="E54:F54"/>
    <mergeCell ref="E63:F63"/>
    <mergeCell ref="E47:F47"/>
    <mergeCell ref="E48:F48"/>
    <mergeCell ref="E78:F78"/>
    <mergeCell ref="E64:F64"/>
    <mergeCell ref="E65:F65"/>
    <mergeCell ref="E49:F49"/>
    <mergeCell ref="E67:F67"/>
    <mergeCell ref="E74:F74"/>
    <mergeCell ref="E57:F57"/>
    <mergeCell ref="E44:F44"/>
    <mergeCell ref="E45:F45"/>
    <mergeCell ref="E43:F43"/>
    <mergeCell ref="E66:F66"/>
    <mergeCell ref="E53:F53"/>
    <mergeCell ref="E50:F50"/>
    <mergeCell ref="E51:F51"/>
    <mergeCell ref="J1:P1"/>
    <mergeCell ref="J2:P2"/>
    <mergeCell ref="J3:P3"/>
    <mergeCell ref="J4:P4"/>
    <mergeCell ref="E27:F27"/>
    <mergeCell ref="E28:F28"/>
    <mergeCell ref="J5:P5"/>
    <mergeCell ref="A10:Z11"/>
    <mergeCell ref="E24:F24"/>
    <mergeCell ref="B15:I15"/>
    <mergeCell ref="E17:F17"/>
    <mergeCell ref="E23:F23"/>
    <mergeCell ref="E37:F37"/>
    <mergeCell ref="E18:F18"/>
    <mergeCell ref="E19:F19"/>
    <mergeCell ref="E32:F32"/>
    <mergeCell ref="E36:F36"/>
    <mergeCell ref="E20:F20"/>
    <mergeCell ref="E31:F31"/>
    <mergeCell ref="E33:F33"/>
    <mergeCell ref="E34:F34"/>
    <mergeCell ref="E35:F35"/>
    <mergeCell ref="E26:F26"/>
    <mergeCell ref="E22:F22"/>
    <mergeCell ref="B81:S82"/>
    <mergeCell ref="E41:F41"/>
    <mergeCell ref="E42:F42"/>
    <mergeCell ref="E30:F30"/>
    <mergeCell ref="E38:F38"/>
    <mergeCell ref="E25:F25"/>
    <mergeCell ref="E29:F29"/>
    <mergeCell ref="E39:F39"/>
    <mergeCell ref="E56:F56"/>
    <mergeCell ref="E40:F40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6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Пользователь Windows</cp:lastModifiedBy>
  <cp:lastPrinted>2018-08-14T05:31:42Z</cp:lastPrinted>
  <dcterms:created xsi:type="dcterms:W3CDTF">2004-11-29T04:51:36Z</dcterms:created>
  <dcterms:modified xsi:type="dcterms:W3CDTF">2018-08-14T05:32:12Z</dcterms:modified>
  <cp:category/>
  <cp:version/>
  <cp:contentType/>
  <cp:contentStatus/>
</cp:coreProperties>
</file>