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20" windowWidth="9720" windowHeight="7320"/>
  </bookViews>
  <sheets>
    <sheet name="прилож.4" sheetId="6" r:id="rId1"/>
  </sheets>
  <definedNames>
    <definedName name="_xlnm._FilterDatabase" localSheetId="0" hidden="1">прилож.4!$A$8:$G$343</definedName>
    <definedName name="_xlnm.Print_Area" localSheetId="0">прилож.4!$A$1:$F$346</definedName>
  </definedNames>
  <calcPr calcId="125725"/>
</workbook>
</file>

<file path=xl/calcChain.xml><?xml version="1.0" encoding="utf-8"?>
<calcChain xmlns="http://schemas.openxmlformats.org/spreadsheetml/2006/main">
  <c r="F102" i="6"/>
  <c r="F154"/>
  <c r="F161"/>
  <c r="F301"/>
  <c r="F145"/>
  <c r="F148"/>
  <c r="F111"/>
  <c r="F169"/>
  <c r="F46" l="1"/>
  <c r="F222"/>
  <c r="F236"/>
  <c r="F47"/>
  <c r="F105"/>
  <c r="F204"/>
  <c r="F216"/>
  <c r="F135"/>
  <c r="F261"/>
  <c r="F72"/>
  <c r="F81"/>
  <c r="F173"/>
  <c r="F195"/>
  <c r="F184" l="1"/>
  <c r="F140"/>
  <c r="F194"/>
  <c r="F192"/>
  <c r="F181"/>
  <c r="F175"/>
  <c r="F137"/>
  <c r="F276"/>
  <c r="F297"/>
  <c r="F315"/>
  <c r="F275"/>
  <c r="F139" l="1"/>
  <c r="F200"/>
  <c r="F202"/>
  <c r="F79"/>
  <c r="F77"/>
  <c r="F279"/>
  <c r="F26"/>
  <c r="F23"/>
  <c r="F104"/>
  <c r="F171"/>
  <c r="F237"/>
  <c r="F238"/>
  <c r="F164" l="1"/>
  <c r="F231"/>
  <c r="F229" s="1"/>
  <c r="F228"/>
  <c r="F247"/>
  <c r="F250"/>
  <c r="F97"/>
  <c r="F226" l="1"/>
  <c r="F248"/>
  <c r="F245"/>
  <c r="F244" s="1"/>
  <c r="F242"/>
  <c r="F240" s="1"/>
  <c r="F274"/>
  <c r="F269"/>
  <c r="F267" s="1"/>
  <c r="F323"/>
  <c r="F321" s="1"/>
  <c r="F223"/>
  <c r="F221" s="1"/>
  <c r="F45"/>
  <c r="F235"/>
  <c r="F290"/>
  <c r="F75"/>
  <c r="F295"/>
  <c r="F291"/>
  <c r="F289" s="1"/>
  <c r="F12" l="1"/>
  <c r="F11" s="1"/>
  <c r="F10" s="1"/>
  <c r="F16"/>
  <c r="F18"/>
  <c r="F22"/>
  <c r="F25"/>
  <c r="F24" s="1"/>
  <c r="F30"/>
  <c r="F29" s="1"/>
  <c r="F28" s="1"/>
  <c r="F36"/>
  <c r="F34" s="1"/>
  <c r="F37"/>
  <c r="F41"/>
  <c r="F40" s="1"/>
  <c r="F39" s="1"/>
  <c r="F49"/>
  <c r="F52"/>
  <c r="F54"/>
  <c r="F57"/>
  <c r="F60"/>
  <c r="F62"/>
  <c r="F64"/>
  <c r="F66"/>
  <c r="F70"/>
  <c r="F69" s="1"/>
  <c r="F68" s="1"/>
  <c r="F73"/>
  <c r="F86"/>
  <c r="F85" s="1"/>
  <c r="F84" s="1"/>
  <c r="F83" s="1"/>
  <c r="F92"/>
  <c r="F94"/>
  <c r="F96"/>
  <c r="F103"/>
  <c r="F106"/>
  <c r="F108"/>
  <c r="F116"/>
  <c r="F118"/>
  <c r="F120"/>
  <c r="F124"/>
  <c r="F123" s="1"/>
  <c r="F129"/>
  <c r="F128" s="1"/>
  <c r="F130"/>
  <c r="F134"/>
  <c r="F136"/>
  <c r="F138"/>
  <c r="F147"/>
  <c r="F149"/>
  <c r="F153"/>
  <c r="F155"/>
  <c r="F157"/>
  <c r="F160"/>
  <c r="F159" s="1"/>
  <c r="F163"/>
  <c r="F162" s="1"/>
  <c r="F168"/>
  <c r="F170"/>
  <c r="F174"/>
  <c r="F176"/>
  <c r="F178"/>
  <c r="F180"/>
  <c r="F182"/>
  <c r="F187"/>
  <c r="F189"/>
  <c r="F191"/>
  <c r="F193"/>
  <c r="F199"/>
  <c r="F201"/>
  <c r="F203"/>
  <c r="F207"/>
  <c r="F206" s="1"/>
  <c r="F210"/>
  <c r="F209" s="1"/>
  <c r="F215"/>
  <c r="F214" s="1"/>
  <c r="F213" s="1"/>
  <c r="F212" s="1"/>
  <c r="F220"/>
  <c r="F234"/>
  <c r="F239"/>
  <c r="F251"/>
  <c r="F256"/>
  <c r="F255" s="1"/>
  <c r="F254" s="1"/>
  <c r="F260"/>
  <c r="F259" s="1"/>
  <c r="F262"/>
  <c r="F271"/>
  <c r="F278"/>
  <c r="F280"/>
  <c r="F285"/>
  <c r="F284" s="1"/>
  <c r="F283" s="1"/>
  <c r="F292"/>
  <c r="F299"/>
  <c r="F298" s="1"/>
  <c r="F303"/>
  <c r="F302" s="1"/>
  <c r="F306"/>
  <c r="F305" s="1"/>
  <c r="F310"/>
  <c r="F313"/>
  <c r="F319"/>
  <c r="F326"/>
  <c r="F325" s="1"/>
  <c r="F331"/>
  <c r="F330" s="1"/>
  <c r="F334"/>
  <c r="F333" s="1"/>
  <c r="F339"/>
  <c r="F338" s="1"/>
  <c r="F337" s="1"/>
  <c r="F336" s="1"/>
  <c r="F133" l="1"/>
  <c r="F205"/>
  <c r="F309"/>
  <c r="F308" s="1"/>
  <c r="F288"/>
  <c r="F287" s="1"/>
  <c r="F266"/>
  <c r="F265" s="1"/>
  <c r="F264" s="1"/>
  <c r="F258"/>
  <c r="F253" s="1"/>
  <c r="F225"/>
  <c r="F198"/>
  <c r="F197" s="1"/>
  <c r="F186"/>
  <c r="F172" s="1"/>
  <c r="F167"/>
  <c r="F166" s="1"/>
  <c r="F165" s="1"/>
  <c r="F152"/>
  <c r="F144"/>
  <c r="F143" s="1"/>
  <c r="F142" s="1"/>
  <c r="F132"/>
  <c r="F127"/>
  <c r="F126" s="1"/>
  <c r="F115"/>
  <c r="F114" s="1"/>
  <c r="F113" s="1"/>
  <c r="F101"/>
  <c r="F91"/>
  <c r="F59"/>
  <c r="F51"/>
  <c r="F33"/>
  <c r="F14"/>
  <c r="F328"/>
  <c r="F329"/>
  <c r="F318"/>
  <c r="F317" s="1"/>
  <c r="F316" s="1"/>
  <c r="F233"/>
  <c r="F232" s="1"/>
  <c r="F219"/>
  <c r="F218" s="1"/>
  <c r="F151"/>
  <c r="F90"/>
  <c r="F89" s="1"/>
  <c r="F44"/>
  <c r="F43" s="1"/>
  <c r="F27"/>
  <c r="F21"/>
  <c r="F20" s="1"/>
  <c r="F15"/>
  <c r="G12"/>
  <c r="G11" s="1"/>
  <c r="G10" s="1"/>
  <c r="G16"/>
  <c r="G15" s="1"/>
  <c r="G14" s="1"/>
  <c r="G22"/>
  <c r="G25"/>
  <c r="G30"/>
  <c r="G34"/>
  <c r="G41"/>
  <c r="G40" s="1"/>
  <c r="G39" s="1"/>
  <c r="G86"/>
  <c r="G85" s="1"/>
  <c r="G84" s="1"/>
  <c r="G83" s="1"/>
  <c r="G92"/>
  <c r="G91" s="1"/>
  <c r="G90" s="1"/>
  <c r="G89" s="1"/>
  <c r="G120"/>
  <c r="G130"/>
  <c r="G129" s="1"/>
  <c r="G128" s="1"/>
  <c r="G153"/>
  <c r="G156"/>
  <c r="G169"/>
  <c r="G171"/>
  <c r="G175"/>
  <c r="G174" s="1"/>
  <c r="G173" s="1"/>
  <c r="G217"/>
  <c r="G216" s="1"/>
  <c r="G215" s="1"/>
  <c r="G214" s="1"/>
  <c r="G233"/>
  <c r="G229" s="1"/>
  <c r="G251"/>
  <c r="G249" s="1"/>
  <c r="G260"/>
  <c r="G271"/>
  <c r="G267" s="1"/>
  <c r="G266" s="1"/>
  <c r="G281"/>
  <c r="G280" s="1"/>
  <c r="G279" s="1"/>
  <c r="G287"/>
  <c r="G286" s="1"/>
  <c r="G283" s="1"/>
  <c r="G312"/>
  <c r="G311" s="1"/>
  <c r="G310" s="1"/>
  <c r="G316"/>
  <c r="G323"/>
  <c r="G340"/>
  <c r="G336" s="1"/>
  <c r="G43"/>
  <c r="F9" l="1"/>
  <c r="F122"/>
  <c r="F282"/>
  <c r="F217"/>
  <c r="G21"/>
  <c r="G20" s="1"/>
  <c r="G28"/>
  <c r="G27" s="1"/>
  <c r="G147"/>
  <c r="G248"/>
  <c r="G227" s="1"/>
  <c r="G198"/>
  <c r="G168"/>
  <c r="G167" s="1"/>
  <c r="G315"/>
  <c r="G309" s="1"/>
  <c r="F341" l="1"/>
  <c r="G9"/>
  <c r="G341"/>
</calcChain>
</file>

<file path=xl/sharedStrings.xml><?xml version="1.0" encoding="utf-8"?>
<sst xmlns="http://schemas.openxmlformats.org/spreadsheetml/2006/main" count="770" uniqueCount="345">
  <si>
    <t>№ п/п</t>
  </si>
  <si>
    <t>Наименование раздела, подраздела целевой статьи и        вида расходов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</si>
  <si>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</si>
  <si>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</si>
  <si>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</si>
  <si>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</si>
  <si>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</si>
  <si>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</si>
  <si>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</si>
  <si>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</si>
  <si>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</si>
  <si>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</si>
  <si>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</si>
  <si>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</si>
  <si>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</si>
  <si>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</si>
  <si>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</si>
  <si>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</si>
  <si>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Уличное освещение</t>
  </si>
  <si>
    <t>Организация и содержание мест захоронения</t>
  </si>
  <si>
    <t>Охрана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</si>
  <si>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</si>
  <si>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</si>
  <si>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</si>
  <si>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</si>
  <si>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</si>
  <si>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</si>
  <si>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</si>
  <si>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</si>
  <si>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</si>
  <si>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</si>
  <si>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</si>
  <si>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Глава муниципального образования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</si>
  <si>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Times New Roman"/>
        <family val="1"/>
        <charset val="204"/>
      </rPr>
      <t>финансового</t>
    </r>
    <r>
      <rPr>
        <b/>
        <sz val="10"/>
        <rFont val="Times New Roman"/>
        <family val="1"/>
        <charset val="204"/>
      </rPr>
      <t xml:space="preserve"> (</t>
    </r>
    <r>
      <rPr>
        <b/>
        <sz val="10"/>
        <color indexed="8"/>
        <rFont val="Times New Roman"/>
        <family val="1"/>
        <charset val="204"/>
      </rPr>
      <t xml:space="preserve">финансово-бюджетного) </t>
    </r>
    <r>
      <rPr>
        <b/>
        <sz val="10"/>
        <rFont val="Times New Roman"/>
        <family val="1"/>
        <charset val="204"/>
      </rPr>
      <t>надзора</t>
    </r>
  </si>
  <si>
    <t>ИТОГО: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</si>
  <si>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</si>
  <si>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</si>
  <si>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Связь и информатика</t>
  </si>
  <si>
    <t>Сумма, тыс.рублей</t>
  </si>
  <si>
    <t xml:space="preserve">Культура, кинематография </t>
  </si>
  <si>
    <t>Другие вопросы в области социальной политики</t>
  </si>
  <si>
    <t>2011г.Сумма, тыс.рублей</t>
  </si>
  <si>
    <t>Осуществление первичного воинского учета на территориях, где отсутствуют военные комиссариаты</t>
  </si>
  <si>
    <t>Обслуживание муниципального долга муниципального образования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</si>
  <si>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</si>
  <si>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</si>
  <si>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</si>
  <si>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</si>
  <si>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</si>
  <si>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</si>
  <si>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</si>
  <si>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</si>
  <si>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</si>
  <si>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810</t>
  </si>
  <si>
    <t>Дорожное хозяйство (дорожные фонды)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</si>
  <si>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</si>
  <si>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</si>
  <si>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</si>
  <si>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</si>
  <si>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</si>
  <si>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</si>
  <si>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</si>
  <si>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 xml:space="preserve">Обеспечение деятельности муниципальных  органов (центральный аппарат)     </t>
  </si>
  <si>
    <t>240</t>
  </si>
  <si>
    <t>Обеспечение деятельности муниципальных органов (территориальные органы)</t>
  </si>
  <si>
    <t>Проведение инвентаризации и паспортизации объектов недвижимого имущества</t>
  </si>
  <si>
    <t xml:space="preserve">Проведение кадастрового учета земельных участков под автомобильными дорогами находящиеся в муниципальной собственности </t>
  </si>
  <si>
    <t>Осуществление обслуживания органов местного самоуправления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</si>
  <si>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</si>
  <si>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</si>
  <si>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</si>
  <si>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</si>
  <si>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</si>
  <si>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</si>
  <si>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</si>
  <si>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</si>
  <si>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Выполнение работ  в сфере обеспечения пожарной безопасности на территории Махнёвского МО</t>
  </si>
  <si>
    <t>Строительство, реконструкция и обустройство пожарных пирсов</t>
  </si>
  <si>
    <t>Поддержка общественных объединений добровольной пожарной дружины</t>
  </si>
  <si>
    <t>Муниципальные мероприятия, направленные на профилактику экстремизма</t>
  </si>
  <si>
    <t>Развитие межнациональных и межконфессиональных отношений</t>
  </si>
  <si>
    <t>Предоставление субсидии на организацию транспортного обслуживания населения по узкоколейной железной дороге</t>
  </si>
  <si>
    <t>Предоставление субсидии юридическим лицам на организацию автомобильного транспорта</t>
  </si>
  <si>
    <t>Содержание автомобильных дорог общего пользования местного значения и искусственных сооружений, расположенных на них</t>
  </si>
  <si>
    <t xml:space="preserve">Ремонт автомобильных дорог общего пользования местного значения </t>
  </si>
  <si>
    <t>«Формирование современной информационной и телекоммуникационной инфраструктуры, обеспечение высокого уровня ее доступности для предоставления на ее основе качественных услуг в социально значимых сферах»</t>
  </si>
  <si>
    <t>Подключение пользователей к системе электронного документооборота исполнительных органов государственной власти Свердловской области</t>
  </si>
  <si>
    <t xml:space="preserve">Совершенствование информационно-технической инфраструктуры </t>
  </si>
  <si>
    <t>Организация и проведение сельскохозяйственных ярмарок на территории Махнёвского муниципального образования</t>
  </si>
  <si>
    <t>Ликвидация аварийного и ветхого  жилого фонда</t>
  </si>
  <si>
    <t>Реконструкция и модернизация объектов коммунальной инфраструктуры</t>
  </si>
  <si>
    <t>Создание технической возможности для сетевого газоснабжения и развития газификации населенных  пунктов в Махнёвском муниципальном образовании</t>
  </si>
  <si>
    <t xml:space="preserve">Прочие мероприятия по благоустройству территории </t>
  </si>
  <si>
    <t xml:space="preserve">Предоставление гражданам бесплатных однократных земельных участков 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</si>
  <si>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</si>
  <si>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«Развитие системы дошкольного образования в Махнёвском муниципальном образовании»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</si>
  <si>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</si>
  <si>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</si>
  <si>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</si>
  <si>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</si>
  <si>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«Развитие системы общего образования в Махнёвском муниципальном образовании»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</si>
  <si>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</si>
  <si>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</si>
  <si>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</si>
  <si>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Осуществление мероприятий по организации питания в муниципальных образовательных учреждений</t>
  </si>
  <si>
    <t>«Развитие системы дополнительного образования, отдыха и оздоровления детей в Махнёвском муниципальном образовании»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</si>
  <si>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</si>
  <si>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Организация отдыха и оздоровление детей и подростков в Махнёвском муниципальном образовании</t>
  </si>
  <si>
    <t>Организация отдыха детей в каникулярное время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</si>
  <si>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</si>
  <si>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 xml:space="preserve">Гражданско-патриотическое воспитание молодежи, содействие формированию правовых, культурных ценностей в молодежной среде           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</si>
  <si>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</si>
  <si>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</si>
  <si>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</si>
  <si>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</si>
  <si>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</si>
  <si>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</si>
  <si>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</si>
  <si>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</si>
  <si>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</si>
  <si>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</si>
  <si>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</si>
  <si>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Иные закупки товаров, работ и услуг для обеспечения государственных (муниципальных) нужд</t>
  </si>
  <si>
    <t>Организация предоставления услуг (выполнения работ) в сфере физической культуры и спорта</t>
  </si>
  <si>
    <t xml:space="preserve">Обеспечение доступности к спортивной инфраструктуре Махнёвского муниципального образования                                                             </t>
  </si>
  <si>
    <t xml:space="preserve">Укрепление материально-технической базы учреждений физической культуры  и спорта                                                                           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</si>
  <si>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</si>
  <si>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</si>
  <si>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Обслуживание муниципального долга (уплата процентов по кредиту)                           </t>
  </si>
  <si>
    <t>Организация и проведение культурно- массовых мероприятий (день работника сельского хозяйства, день предпринимателя и другие)</t>
  </si>
  <si>
    <t>Оценка рыночной стоимости муниципальной собственности</t>
  </si>
  <si>
    <t>Выполнение мероприятий по гражданской обороне</t>
  </si>
  <si>
    <t>Обеспечение реализации муниципальной программы «Управление муниципальными финансами Махнёвского муниципального образования  до 2020года"</t>
  </si>
  <si>
    <t xml:space="preserve">Муниципальная программа "Развитие муниципальной службы в Махнёвском муниципальном образовании  до 2020 года" </t>
  </si>
  <si>
    <t>Организация повышения квалификации муниципальных служащих</t>
  </si>
  <si>
    <t>Подключение к единой сети передачи данных Правительтсва Свердловской области муниципальных учреждений и территориальных администраций муниципального образования</t>
  </si>
  <si>
    <t>Внесение изменений в Генеральные планы и правила землепользования и застройки Махнёвского МО</t>
  </si>
  <si>
    <t xml:space="preserve">Схема теплоснабжения, водоснабжения  Махнёвского муниципального образования </t>
  </si>
  <si>
    <t>Разработка проекта строительства полигона твердых бытовых отходов</t>
  </si>
  <si>
    <t>Энергообеспечение п. Калач</t>
  </si>
  <si>
    <t>Приведение качества питьевой воды, подоваемой населению, в соответствие с действующими требованиями государственных санитарно-эпидемиологических правил и нормативов</t>
  </si>
  <si>
    <t xml:space="preserve">Строительство станций биологической очистки питьевой воды источников питьевого водоснабжения </t>
  </si>
  <si>
    <t>Обеспечение на эксплуатацию источников питьевого водоснабжения</t>
  </si>
  <si>
    <t>Оказание социальной помощи гражданам, проживающих на территории Махнёвского МО</t>
  </si>
  <si>
    <t>Другие вопросы в области национальной экономики</t>
  </si>
  <si>
    <t>Выполнение работ по предотвращению чрезвычайных ситуаций</t>
  </si>
  <si>
    <t>Субсидии  на возмещение затрат организациям, предоставляющим населению услуги теплоснабжения по тарифам</t>
  </si>
  <si>
    <t>Субсидии  на возмещение затрат организациям, предоставляющим населению услуги водоснабжения и водоотведения по тарифам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</si>
  <si>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</si>
  <si>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</si>
  <si>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Улучшение жилищных условий граждан, проживающих в сельской местности, в том числе молодых семей и молодых специалистов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</si>
  <si>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</si>
  <si>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Председатель представительного органа муниципального образования</t>
  </si>
  <si>
    <t>7000221100</t>
  </si>
  <si>
    <t>7000121100</t>
  </si>
  <si>
    <t>7000321101</t>
  </si>
  <si>
    <t>7000000000</t>
  </si>
  <si>
    <t>7000421102</t>
  </si>
  <si>
    <t xml:space="preserve">Муниципальная программа «Управление муниципальными финансами Махнёвского муниципального образования  до 2020 года» 
</t>
  </si>
  <si>
    <t>0300121000</t>
  </si>
  <si>
    <t>0300100000</t>
  </si>
  <si>
    <t>7000521103</t>
  </si>
  <si>
    <r>
      <t>Программа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</si>
  <si>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t>0100000000</t>
  </si>
  <si>
    <t>0200000000</t>
  </si>
  <si>
    <t>0200120001</t>
  </si>
  <si>
    <t>0200220002</t>
  </si>
  <si>
    <t>0200320003</t>
  </si>
  <si>
    <t>0100120012</t>
  </si>
  <si>
    <t>0100220013</t>
  </si>
  <si>
    <t>0100341100</t>
  </si>
  <si>
    <t>0100441200</t>
  </si>
  <si>
    <t>0100520600</t>
  </si>
  <si>
    <t>0400000000</t>
  </si>
  <si>
    <t>0400121000</t>
  </si>
  <si>
    <t>7000620100</t>
  </si>
  <si>
    <t>Муниципальная программа "Обеспечение мероприятий по гражданской обороне и предупреждение, ликвидация чрезвычайных ситуаций"</t>
  </si>
  <si>
    <t>0500000000</t>
  </si>
  <si>
    <t>0500120100</t>
  </si>
  <si>
    <t>0500220200</t>
  </si>
  <si>
    <t>0100622000</t>
  </si>
  <si>
    <t>Муниципальная программа "Обеспечение пожарной безопасности Махнёвского МО на 2014-2020гг."</t>
  </si>
  <si>
    <t>0600000000</t>
  </si>
  <si>
    <t>0600122100</t>
  </si>
  <si>
    <t>0600222200</t>
  </si>
  <si>
    <t>0600322300</t>
  </si>
  <si>
    <t xml:space="preserve">Муниципальная программа «Развитие физической культуры и спорта, патриотическое воспитание граждан в Махнёвском муниципальном образовании на 2014-2020 годы»
</t>
  </si>
  <si>
    <t>0700000000</t>
  </si>
  <si>
    <t>0700100000</t>
  </si>
  <si>
    <t>0700122330</t>
  </si>
  <si>
    <t>0700122320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</si>
  <si>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образования" </t>
  </si>
  <si>
    <t>0800022110</t>
  </si>
  <si>
    <r>
      <t>Муниципальная программа  «Развитие транспорта, дорожного хозяйства на территории Махнёвского МО до 2020 года»</t>
    </r>
    <r>
      <rPr>
        <sz val="14"/>
        <color indexed="10"/>
        <rFont val="Times New Roman"/>
        <family val="1"/>
        <charset val="204"/>
      </rPr>
      <t xml:space="preserve"> </t>
    </r>
  </si>
  <si>
    <t>0900000000</t>
  </si>
  <si>
    <t>0900120101</t>
  </si>
  <si>
    <t>0900220102</t>
  </si>
  <si>
    <t>0900320103</t>
  </si>
  <si>
    <t>0900420104</t>
  </si>
  <si>
    <t>0900520105</t>
  </si>
  <si>
    <t xml:space="preserve">Выполнение работ по обустройству и содержанию грунтовых дорог и дорог без покрытия Махнёвского муниципального образования в зимний период года </t>
  </si>
  <si>
    <t xml:space="preserve">Муниципальная программа «Развитие информационного общества на территории  Махнёвском муниципальном образовании  до 2020 года» </t>
  </si>
  <si>
    <t>1000000000</t>
  </si>
  <si>
    <t>1000120000</t>
  </si>
  <si>
    <t>1000123100</t>
  </si>
  <si>
    <t>1000123200</t>
  </si>
  <si>
    <t>1000123300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</si>
  <si>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2014-2020 годы» </t>
  </si>
  <si>
    <t>1100000000</t>
  </si>
  <si>
    <t>1100123110</t>
  </si>
  <si>
    <t>1100223120</t>
  </si>
  <si>
    <t>1100323130</t>
  </si>
  <si>
    <t>Муниципальная программа "О регулировании градостроительной деятельности на территории Махнёвского муниципального образования на 2014-2020 годы"</t>
  </si>
  <si>
    <t>1200023100</t>
  </si>
  <si>
    <t>1200020000</t>
  </si>
  <si>
    <t>Муниципальная программа «Развитие жилищно-коммунального хозяйства и благоустройства Махнёвского муниципального образования на 2014-2020 годы»</t>
  </si>
  <si>
    <t>1300000000</t>
  </si>
  <si>
    <t>1300123100</t>
  </si>
  <si>
    <t>1300223200</t>
  </si>
  <si>
    <t>1300323300</t>
  </si>
  <si>
    <t>1300423400</t>
  </si>
  <si>
    <t>1300523500</t>
  </si>
  <si>
    <t>1300623600</t>
  </si>
  <si>
    <t>1300723700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</si>
  <si>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образовании"</t>
  </si>
  <si>
    <t>1400023000</t>
  </si>
  <si>
    <t xml:space="preserve">Муниципальная программа «Экология и природные ресурсы Махнёвского муниципального образования на 2014 - 2020 годы» </t>
  </si>
  <si>
    <t>1500022200</t>
  </si>
  <si>
    <t xml:space="preserve">Муниципальная программа «Развитие системы образования Махнёвского муниципального образования на 2014-2020 годы» </t>
  </si>
  <si>
    <t>1600000000</t>
  </si>
  <si>
    <t>1600125100</t>
  </si>
  <si>
    <t>1600125110</t>
  </si>
  <si>
    <t>1600245100</t>
  </si>
  <si>
    <t>1600245101</t>
  </si>
  <si>
    <t>1600345102</t>
  </si>
  <si>
    <t>1600425200</t>
  </si>
  <si>
    <t>1600425210</t>
  </si>
  <si>
    <t>1600525300</t>
  </si>
  <si>
    <t>1600525310</t>
  </si>
  <si>
    <t>1600645300</t>
  </si>
  <si>
    <t>1600645301</t>
  </si>
  <si>
    <t>1600745302</t>
  </si>
  <si>
    <t>1600845400</t>
  </si>
  <si>
    <t>1600925300</t>
  </si>
  <si>
    <t>1600925320</t>
  </si>
  <si>
    <t>1600945600</t>
  </si>
  <si>
    <t xml:space="preserve">Муниципальная программа «Развитие физической культуры, спорта и патриотического воспитания молодежи в Махнёвском муниципальном образовании на 2014-2020 годы»
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</si>
  <si>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</si>
  <si>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</si>
  <si>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</si>
  <si>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</si>
  <si>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</si>
  <si>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</si>
  <si>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</si>
  <si>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 xml:space="preserve">Муниципальная программа «Общегосударственные вопросы на территории Махнёвского муниципального образования на 2014-2020 годы» </t>
  </si>
  <si>
    <t xml:space="preserve">Муниципальная программа «Общегосударственные вопросы на территории Махнёвского муниципального образования» </t>
  </si>
  <si>
    <t>0100729300</t>
  </si>
  <si>
    <t>1800000000</t>
  </si>
  <si>
    <t>Муниципальная программа "Социальная поддержка населения Махнёвского МО на 2014-2020гг."</t>
  </si>
  <si>
    <t>1800152500</t>
  </si>
  <si>
    <t>1800149200</t>
  </si>
  <si>
    <t>1900000000</t>
  </si>
  <si>
    <t>Муниципальная программа "О дополнительных мерах социальной поддержки населения Махнёвского муниципального образования на 2014-2020 годы"</t>
  </si>
  <si>
    <t>1900029000</t>
  </si>
  <si>
    <t xml:space="preserve">Муниципальная программа  «Устойчивое развитие сельских территорий Махнёвского муниципального образования до 2020 года» </t>
  </si>
  <si>
    <t>2000000000</t>
  </si>
  <si>
    <t>2000029100</t>
  </si>
  <si>
    <t>0100820200</t>
  </si>
  <si>
    <t>0100921400</t>
  </si>
  <si>
    <t>0200420004</t>
  </si>
  <si>
    <t xml:space="preserve">Совершенствование механизмов управления и распоряжения объектами недвижимости. </t>
  </si>
  <si>
    <t>1300820000</t>
  </si>
  <si>
    <t>1300823И20</t>
  </si>
  <si>
    <t>1300823И30</t>
  </si>
  <si>
    <t>1300923Э00</t>
  </si>
  <si>
    <t>1301023Ю00</t>
  </si>
  <si>
    <t>Предоставление муниципальных гарантий</t>
  </si>
  <si>
    <t>7000721104</t>
  </si>
  <si>
    <t>7000851180</t>
  </si>
  <si>
    <t>1800249100</t>
  </si>
  <si>
    <t>7000953910</t>
  </si>
  <si>
    <t>Осуществление государственного полномочия Российской Федерации по подготовке и проведению всероссийской сельскохозяйственной переписи</t>
  </si>
  <si>
    <t>Сельское хозяйство и рыболовство</t>
  </si>
  <si>
    <t>Муниципальная программа "Обеспечение эпизоотического и ветеринарно-санитарного благополучия на территории Махнёвского МО до 2020 года"</t>
  </si>
  <si>
    <t>2100042П00</t>
  </si>
  <si>
    <t>Свод расходов бюджета  Махнёвского муниципального образования  по разделам, подразделам, целевым статьям расходов, видам расходов классификации расходов бюджетов Российской Федерации на 2016год</t>
  </si>
  <si>
    <t>7001029200</t>
  </si>
  <si>
    <t>7001121000</t>
  </si>
  <si>
    <t>7001121105</t>
  </si>
  <si>
    <t>Капитальный ремонт муниципального имущества, в том числе взносы региональному оператору</t>
  </si>
  <si>
    <t>0700228100</t>
  </si>
  <si>
    <t>0700328200</t>
  </si>
  <si>
    <t>0700400000</t>
  </si>
  <si>
    <t>0700428300</t>
  </si>
  <si>
    <t>Защита населения и территории от чрезвычайных ситуаций природного и техногенного характера, гражданская оборона</t>
  </si>
  <si>
    <t>Охрана объектов растительного и животного мира и среды их обитания</t>
  </si>
  <si>
    <t>0300000000</t>
  </si>
  <si>
    <t>Массовый спорт</t>
  </si>
  <si>
    <t>Периодическая печать и издательства</t>
  </si>
  <si>
    <t>Обслуживание государственного внутреннего и муниципального долга</t>
  </si>
  <si>
    <t xml:space="preserve">Муниципальная программа «Развитие культуры на территории Махнёвского муниципального образования на 2014-2020 годы» </t>
  </si>
  <si>
    <t>730</t>
  </si>
  <si>
    <t>840</t>
  </si>
  <si>
    <t>Исполнение муниципальных гарантий</t>
  </si>
  <si>
    <t>Приложение № 3</t>
  </si>
  <si>
    <t>1301123710</t>
  </si>
  <si>
    <t>1301223730</t>
  </si>
  <si>
    <t>1301323750</t>
  </si>
  <si>
    <t>1301442700</t>
  </si>
  <si>
    <t xml:space="preserve">Глава  муниципального образования                                                                                          А.В.Лызлов                          </t>
  </si>
  <si>
    <t>1500000000</t>
  </si>
  <si>
    <t>1400000000</t>
  </si>
  <si>
    <t>7001221106</t>
  </si>
  <si>
    <t>Административный штраф за нарушение законодательства в области пожарной безопасности</t>
  </si>
  <si>
    <t>850</t>
  </si>
  <si>
    <t>Уплата налогов, сборов и иных платежей</t>
  </si>
  <si>
    <t>1600645310</t>
  </si>
  <si>
    <t>1600745320</t>
  </si>
  <si>
    <t>1600245110</t>
  </si>
  <si>
    <t>1600345120</t>
  </si>
  <si>
    <t>7001321107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</si>
  <si>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</si>
  <si>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</si>
  <si>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7001421108</t>
  </si>
  <si>
    <t>Компенсация за использование личного транспорта в служебных целях</t>
  </si>
  <si>
    <t>Исполнение судебных актов</t>
  </si>
  <si>
    <t>0900620106</t>
  </si>
  <si>
    <t>Капитальный ремонт дорог общего пользования местного значения</t>
  </si>
  <si>
    <t>1300723800</t>
  </si>
  <si>
    <t>Энергообеспечение очистных сооружений</t>
  </si>
  <si>
    <t>1301023Я00</t>
  </si>
  <si>
    <t>Субсидии организациям на возмещение недополученных доходов в связи с оказанием услуг по водоснабжению и водоотведению на территории Махнёвского муниципального образования</t>
  </si>
  <si>
    <t>7001521109</t>
  </si>
  <si>
    <t>Административный штраф за нарушение санитарно-эпидемиологических требований к питьевой воде, питьевому водоснабжению</t>
  </si>
  <si>
    <t>Предоставление субсидий на компенсацию затрат, понесённых субъектами малого и среднего предпринимательства, осуществляющими деятельность на территории Махнёвского муниципального образования по доставке товаров первой необходимости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</si>
  <si>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</si>
  <si>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</si>
  <si>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1070 в мугайской са снимали 50,0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</si>
  <si>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</si>
  <si>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Муниципальная программа «Общегосударственные вопросы на территории Махнёвского муниципального образования 2014-2020годы» </t>
  </si>
  <si>
    <t>0600422400</t>
  </si>
  <si>
    <t>Создание вокруг населенных пунктов противопожарных минерализированных защитных полос.</t>
  </si>
  <si>
    <t xml:space="preserve">  от 27.04.2016  № 95   </t>
  </si>
  <si>
    <t xml:space="preserve"> муниципального образования</t>
  </si>
  <si>
    <t>к Решению Думы Махнёвского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</si>
</sst>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0000"/>
    <numFmt numFmtId="166" formatCode="#,##0.0"/>
  </numFmts>
  <fonts count="17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6" fillId="6" borderId="0"/>
  </cellStyleXfs>
  <cellXfs count="106">
    <xf numFmtId="0" fontId="0" fillId="0" borderId="0" xfId="0"/>
    <xf numFmtId="165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Border="1"/>
    <xf numFmtId="0" fontId="5" fillId="0" borderId="0" xfId="0" applyFont="1" applyAlignment="1">
      <alignment vertical="center" wrapText="1"/>
    </xf>
    <xf numFmtId="165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166" fontId="5" fillId="2" borderId="0" xfId="0" applyNumberFormat="1" applyFont="1" applyFill="1" applyAlignment="1">
      <alignment horizontal="right"/>
    </xf>
    <xf numFmtId="166" fontId="0" fillId="2" borderId="0" xfId="0" applyNumberFormat="1" applyFill="1"/>
    <xf numFmtId="166" fontId="3" fillId="2" borderId="0" xfId="0" applyNumberFormat="1" applyFont="1" applyFill="1" applyBorder="1"/>
    <xf numFmtId="166" fontId="0" fillId="2" borderId="0" xfId="0" applyNumberFormat="1" applyFill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166" fontId="6" fillId="2" borderId="1" xfId="0" applyNumberFormat="1" applyFont="1" applyFill="1" applyBorder="1" applyAlignment="1"/>
    <xf numFmtId="166" fontId="3" fillId="2" borderId="1" xfId="0" applyNumberFormat="1" applyFont="1" applyFill="1" applyBorder="1" applyAlignment="1"/>
    <xf numFmtId="166" fontId="0" fillId="2" borderId="1" xfId="0" applyNumberFormat="1" applyFill="1" applyBorder="1" applyAlignment="1"/>
    <xf numFmtId="166" fontId="2" fillId="2" borderId="1" xfId="0" applyNumberFormat="1" applyFont="1" applyFill="1" applyBorder="1" applyAlignment="1"/>
    <xf numFmtId="49" fontId="4" fillId="0" borderId="1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166" fontId="3" fillId="3" borderId="1" xfId="0" applyNumberFormat="1" applyFont="1" applyFill="1" applyBorder="1" applyAlignment="1"/>
    <xf numFmtId="166" fontId="2" fillId="2" borderId="0" xfId="0" applyNumberFormat="1" applyFont="1" applyFill="1" applyBorder="1" applyAlignment="1">
      <alignment horizontal="right"/>
    </xf>
    <xf numFmtId="166" fontId="0" fillId="0" borderId="0" xfId="0" applyNumberFormat="1" applyAlignment="1"/>
    <xf numFmtId="166" fontId="3" fillId="4" borderId="1" xfId="0" applyNumberFormat="1" applyFont="1" applyFill="1" applyBorder="1" applyAlignment="1"/>
    <xf numFmtId="166" fontId="3" fillId="5" borderId="1" xfId="0" applyNumberFormat="1" applyFont="1" applyFill="1" applyBorder="1" applyAlignment="1"/>
    <xf numFmtId="166" fontId="0" fillId="5" borderId="1" xfId="0" applyNumberFormat="1" applyFill="1" applyBorder="1" applyAlignment="1"/>
    <xf numFmtId="166" fontId="2" fillId="5" borderId="1" xfId="0" applyNumberFormat="1" applyFont="1" applyFill="1" applyBorder="1" applyAlignment="1"/>
    <xf numFmtId="49" fontId="4" fillId="5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6" fontId="0" fillId="4" borderId="1" xfId="0" applyNumberFormat="1" applyFill="1" applyBorder="1" applyAlignment="1"/>
    <xf numFmtId="166" fontId="2" fillId="4" borderId="1" xfId="0" applyNumberFormat="1" applyFont="1" applyFill="1" applyBorder="1" applyAlignment="1"/>
    <xf numFmtId="49" fontId="4" fillId="0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/>
    <xf numFmtId="166" fontId="2" fillId="0" borderId="1" xfId="0" applyNumberFormat="1" applyFont="1" applyFill="1" applyBorder="1" applyAlignment="1"/>
    <xf numFmtId="165" fontId="4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top" wrapText="1" shrinkToFit="1"/>
    </xf>
    <xf numFmtId="165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top" wrapText="1" shrinkToFit="1"/>
    </xf>
    <xf numFmtId="0" fontId="4" fillId="0" borderId="2" xfId="0" applyFont="1" applyBorder="1" applyAlignment="1">
      <alignment horizontal="center" vertical="top" wrapText="1" shrinkToFit="1"/>
    </xf>
    <xf numFmtId="0" fontId="4" fillId="0" borderId="0" xfId="0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166" fontId="0" fillId="0" borderId="1" xfId="0" applyNumberFormat="1" applyFill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center" wrapText="1" shrinkToFit="1"/>
    </xf>
    <xf numFmtId="166" fontId="1" fillId="2" borderId="1" xfId="0" applyNumberFormat="1" applyFont="1" applyFill="1" applyBorder="1" applyAlignment="1"/>
    <xf numFmtId="0" fontId="3" fillId="0" borderId="1" xfId="0" applyFont="1" applyBorder="1" applyAlignment="1">
      <alignment horizontal="center" vertical="center"/>
    </xf>
    <xf numFmtId="166" fontId="1" fillId="4" borderId="1" xfId="0" applyNumberFormat="1" applyFont="1" applyFill="1" applyBorder="1" applyAlignment="1"/>
    <xf numFmtId="166" fontId="2" fillId="2" borderId="1" xfId="0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12" fillId="0" borderId="1" xfId="0" applyFont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166" fontId="12" fillId="2" borderId="1" xfId="0" applyNumberFormat="1" applyFont="1" applyFill="1" applyBorder="1" applyAlignment="1">
      <alignment wrapText="1"/>
    </xf>
    <xf numFmtId="166" fontId="12" fillId="2" borderId="1" xfId="0" applyNumberFormat="1" applyFont="1" applyFill="1" applyBorder="1" applyAlignment="1"/>
    <xf numFmtId="0" fontId="11" fillId="0" borderId="2" xfId="0" applyFont="1" applyBorder="1" applyAlignment="1">
      <alignment horizontal="center" vertical="center" wrapText="1" shrinkToFit="1"/>
    </xf>
    <xf numFmtId="165" fontId="13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 shrinkToFit="1"/>
    </xf>
    <xf numFmtId="166" fontId="14" fillId="2" borderId="1" xfId="0" applyNumberFormat="1" applyFont="1" applyFill="1" applyBorder="1" applyAlignment="1"/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 shrinkToFit="1"/>
    </xf>
    <xf numFmtId="166" fontId="15" fillId="2" borderId="1" xfId="0" applyNumberFormat="1" applyFont="1" applyFill="1" applyBorder="1" applyAlignment="1"/>
    <xf numFmtId="0" fontId="14" fillId="0" borderId="0" xfId="0" applyFont="1"/>
    <xf numFmtId="166" fontId="12" fillId="0" borderId="1" xfId="0" applyNumberFormat="1" applyFont="1" applyFill="1" applyBorder="1" applyAlignment="1"/>
    <xf numFmtId="0" fontId="11" fillId="6" borderId="1" xfId="2" applyFont="1" applyFill="1" applyBorder="1" applyAlignment="1">
      <alignment horizontal="center" vertical="top" wrapText="1"/>
    </xf>
    <xf numFmtId="0" fontId="14" fillId="0" borderId="3" xfId="0" applyFont="1" applyBorder="1" applyAlignment="1"/>
    <xf numFmtId="0" fontId="0" fillId="0" borderId="0" xfId="0" applyAlignment="1"/>
    <xf numFmtId="0" fontId="1" fillId="0" borderId="0" xfId="0" applyFont="1" applyBorder="1" applyAlignment="1"/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 shrinkToFit="1"/>
    </xf>
    <xf numFmtId="0" fontId="5" fillId="0" borderId="0" xfId="0" applyFont="1" applyAlignment="1">
      <alignment horizontal="right" wrapText="1" shrinkToFit="1"/>
    </xf>
    <xf numFmtId="0" fontId="5" fillId="0" borderId="0" xfId="0" applyFont="1" applyAlignment="1">
      <alignment horizontal="right"/>
    </xf>
  </cellXfs>
  <cellStyles count="3">
    <cellStyle name="Обычный" xfId="0" builtinId="0"/>
    <cellStyle name="Обычный_Прил 4.расх" xfId="2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46"/>
  <sheetViews>
    <sheetView tabSelected="1" zoomScale="115" zoomScaleNormal="115" workbookViewId="0">
      <selection activeCell="E2" sqref="E2:F2"/>
    </sheetView>
  </sheetViews>
  <sheetFormatPr defaultRowHeight="12.75"/>
  <cols>
    <col min="1" max="1" width="4.28515625" customWidth="1"/>
    <col min="2" max="2" width="6.140625" style="40" customWidth="1"/>
    <col min="3" max="3" width="11.7109375" style="40" customWidth="1"/>
    <col min="4" max="4" width="10.5703125" style="40" customWidth="1"/>
    <col min="5" max="5" width="58.28515625" style="70" customWidth="1"/>
    <col min="6" max="6" width="14.140625" style="19" customWidth="1"/>
    <col min="7" max="7" width="11.28515625" style="24" hidden="1" customWidth="1"/>
  </cols>
  <sheetData>
    <row r="1" spans="1:7" ht="12.75" customHeight="1">
      <c r="A1" s="13"/>
      <c r="B1" s="39"/>
      <c r="C1" s="39"/>
      <c r="E1" s="103" t="s">
        <v>304</v>
      </c>
      <c r="F1" s="103"/>
      <c r="G1" s="52"/>
    </row>
    <row r="2" spans="1:7">
      <c r="A2" s="13"/>
      <c r="C2" s="41"/>
      <c r="D2" s="41"/>
      <c r="E2" s="104" t="s">
        <v>344</v>
      </c>
      <c r="F2" s="104"/>
      <c r="G2" s="53"/>
    </row>
    <row r="3" spans="1:7">
      <c r="B3" s="41"/>
      <c r="C3" s="41"/>
      <c r="D3" s="41"/>
      <c r="E3" s="104" t="s">
        <v>343</v>
      </c>
      <c r="F3" s="104"/>
      <c r="G3" s="53"/>
    </row>
    <row r="4" spans="1:7">
      <c r="A4" s="13"/>
      <c r="B4" s="105" t="s">
        <v>342</v>
      </c>
      <c r="C4" s="105"/>
      <c r="D4" s="105"/>
      <c r="E4" s="105"/>
      <c r="F4" s="105"/>
    </row>
    <row r="5" spans="1:7">
      <c r="A5" s="13"/>
      <c r="B5" s="39"/>
      <c r="C5" s="41"/>
      <c r="D5" s="41"/>
      <c r="E5" s="65"/>
      <c r="F5" s="18"/>
    </row>
    <row r="6" spans="1:7" ht="39.75" customHeight="1">
      <c r="A6" s="102" t="s">
        <v>285</v>
      </c>
      <c r="B6" s="102"/>
      <c r="C6" s="102"/>
      <c r="D6" s="102"/>
      <c r="E6" s="102"/>
      <c r="F6" s="102"/>
    </row>
    <row r="7" spans="1:7">
      <c r="A7" s="11"/>
      <c r="E7" s="65"/>
    </row>
    <row r="8" spans="1:7" ht="61.5" customHeight="1">
      <c r="A8" s="5" t="s">
        <v>0</v>
      </c>
      <c r="B8" s="5" t="s">
        <v>2</v>
      </c>
      <c r="C8" s="5" t="s">
        <v>3</v>
      </c>
      <c r="D8" s="5" t="s">
        <v>4</v>
      </c>
      <c r="E8" s="54" t="s">
        <v>1</v>
      </c>
      <c r="F8" s="6" t="s">
        <v>38</v>
      </c>
      <c r="G8" s="6" t="s">
        <v>41</v>
      </c>
    </row>
    <row r="9" spans="1:7" ht="15.75" customHeight="1">
      <c r="A9" s="22">
        <v>1</v>
      </c>
      <c r="B9" s="1">
        <v>100</v>
      </c>
      <c r="C9" s="2"/>
      <c r="D9" s="2"/>
      <c r="E9" s="58" t="s">
        <v>5</v>
      </c>
      <c r="F9" s="25">
        <f>SUM(F10+F14+F20+F27+F39+F43)</f>
        <v>39198.726000000002</v>
      </c>
      <c r="G9" s="25" t="e">
        <f>G10+G14+G20+G27+G39+G43+#REF!</f>
        <v>#REF!</v>
      </c>
    </row>
    <row r="10" spans="1:7" ht="25.5" customHeight="1">
      <c r="A10" s="22">
        <v>2</v>
      </c>
      <c r="B10" s="1">
        <v>102</v>
      </c>
      <c r="C10" s="2"/>
      <c r="D10" s="2"/>
      <c r="E10" s="54" t="s">
        <v>56</v>
      </c>
      <c r="F10" s="26">
        <f t="shared" ref="F10:G12" si="0">F11</f>
        <v>1177</v>
      </c>
      <c r="G10" s="26">
        <f t="shared" si="0"/>
        <v>1452</v>
      </c>
    </row>
    <row r="11" spans="1:7" ht="12.75" customHeight="1">
      <c r="A11" s="22">
        <v>3</v>
      </c>
      <c r="B11" s="1">
        <v>102</v>
      </c>
      <c r="C11" s="2" t="s">
        <v>156</v>
      </c>
      <c r="D11" s="2"/>
      <c r="E11" s="54" t="s">
        <v>60</v>
      </c>
      <c r="F11" s="26">
        <f t="shared" si="0"/>
        <v>1177</v>
      </c>
      <c r="G11" s="26">
        <f t="shared" si="0"/>
        <v>1452</v>
      </c>
    </row>
    <row r="12" spans="1:7" ht="12.75" customHeight="1">
      <c r="A12" s="22">
        <v>4</v>
      </c>
      <c r="B12" s="1">
        <v>102</v>
      </c>
      <c r="C12" s="2" t="s">
        <v>154</v>
      </c>
      <c r="D12" s="2"/>
      <c r="E12" s="54" t="s">
        <v>32</v>
      </c>
      <c r="F12" s="26">
        <f t="shared" si="0"/>
        <v>1177</v>
      </c>
      <c r="G12" s="26">
        <f t="shared" si="0"/>
        <v>1452</v>
      </c>
    </row>
    <row r="13" spans="1:7" ht="27" customHeight="1">
      <c r="A13" s="22">
        <v>5</v>
      </c>
      <c r="B13" s="3">
        <v>102</v>
      </c>
      <c r="C13" s="4" t="s">
        <v>154</v>
      </c>
      <c r="D13" s="4" t="s">
        <v>50</v>
      </c>
      <c r="E13" s="57" t="s">
        <v>336</v>
      </c>
      <c r="F13" s="27">
        <v>1177</v>
      </c>
      <c r="G13" s="27">
        <v>1452</v>
      </c>
    </row>
    <row r="14" spans="1:7" ht="38.25" customHeight="1">
      <c r="A14" s="22">
        <v>6</v>
      </c>
      <c r="B14" s="1">
        <v>103</v>
      </c>
      <c r="C14" s="2"/>
      <c r="D14" s="2"/>
      <c r="E14" s="54" t="s">
        <v>29</v>
      </c>
      <c r="F14" s="26">
        <f>SUM(F16+F18)</f>
        <v>1560</v>
      </c>
      <c r="G14" s="26">
        <f t="shared" ref="F14:G16" si="1">G15</f>
        <v>1517</v>
      </c>
    </row>
    <row r="15" spans="1:7" ht="12.75" customHeight="1">
      <c r="A15" s="22">
        <v>7</v>
      </c>
      <c r="B15" s="7">
        <v>103</v>
      </c>
      <c r="C15" s="29" t="s">
        <v>156</v>
      </c>
      <c r="D15" s="8"/>
      <c r="E15" s="54" t="s">
        <v>60</v>
      </c>
      <c r="F15" s="26">
        <f>SUM(F16+F18)</f>
        <v>1560</v>
      </c>
      <c r="G15" s="26">
        <f t="shared" si="1"/>
        <v>1517</v>
      </c>
    </row>
    <row r="16" spans="1:7" ht="24.75" customHeight="1">
      <c r="A16" s="22">
        <v>8</v>
      </c>
      <c r="B16" s="7">
        <v>103</v>
      </c>
      <c r="C16" s="29" t="s">
        <v>153</v>
      </c>
      <c r="D16" s="8"/>
      <c r="E16" s="54" t="s">
        <v>152</v>
      </c>
      <c r="F16" s="26">
        <f t="shared" si="1"/>
        <v>616</v>
      </c>
      <c r="G16" s="26">
        <f t="shared" si="1"/>
        <v>1517</v>
      </c>
    </row>
    <row r="17" spans="1:7" ht="22.5" customHeight="1">
      <c r="A17" s="22">
        <v>9</v>
      </c>
      <c r="B17" s="9">
        <v>103</v>
      </c>
      <c r="C17" s="30" t="s">
        <v>153</v>
      </c>
      <c r="D17" s="4" t="s">
        <v>50</v>
      </c>
      <c r="E17" s="57" t="s">
        <v>336</v>
      </c>
      <c r="F17" s="27">
        <v>616</v>
      </c>
      <c r="G17" s="27">
        <v>1517</v>
      </c>
    </row>
    <row r="18" spans="1:7" ht="28.5" customHeight="1">
      <c r="A18" s="22">
        <v>10</v>
      </c>
      <c r="B18" s="9">
        <v>103</v>
      </c>
      <c r="C18" s="29" t="s">
        <v>155</v>
      </c>
      <c r="D18" s="4"/>
      <c r="E18" s="54" t="s">
        <v>61</v>
      </c>
      <c r="F18" s="26">
        <f>SUM(F19)</f>
        <v>944</v>
      </c>
      <c r="G18" s="27"/>
    </row>
    <row r="19" spans="1:7" ht="25.5" customHeight="1">
      <c r="A19" s="22">
        <v>11</v>
      </c>
      <c r="B19" s="9">
        <v>103</v>
      </c>
      <c r="C19" s="30" t="s">
        <v>155</v>
      </c>
      <c r="D19" s="4" t="s">
        <v>50</v>
      </c>
      <c r="E19" s="57" t="s">
        <v>336</v>
      </c>
      <c r="F19" s="27">
        <v>944</v>
      </c>
      <c r="G19" s="27"/>
    </row>
    <row r="20" spans="1:7" ht="38.25" customHeight="1">
      <c r="A20" s="22">
        <v>12</v>
      </c>
      <c r="B20" s="1">
        <v>104</v>
      </c>
      <c r="C20" s="2"/>
      <c r="D20" s="2"/>
      <c r="E20" s="54" t="s">
        <v>35</v>
      </c>
      <c r="F20" s="26">
        <f>F21</f>
        <v>13016.300000000001</v>
      </c>
      <c r="G20" s="26" t="e">
        <f>G21</f>
        <v>#REF!</v>
      </c>
    </row>
    <row r="21" spans="1:7" ht="12.75" customHeight="1">
      <c r="A21" s="22">
        <v>13</v>
      </c>
      <c r="B21" s="1">
        <v>104</v>
      </c>
      <c r="C21" s="2" t="s">
        <v>156</v>
      </c>
      <c r="D21" s="2"/>
      <c r="E21" s="54" t="s">
        <v>60</v>
      </c>
      <c r="F21" s="26">
        <f>SUM(F22+F24)</f>
        <v>13016.300000000001</v>
      </c>
      <c r="G21" s="26" t="e">
        <f>G22+G25+#REF!+#REF!</f>
        <v>#REF!</v>
      </c>
    </row>
    <row r="22" spans="1:7" ht="25.5" customHeight="1">
      <c r="A22" s="22">
        <v>14</v>
      </c>
      <c r="B22" s="1">
        <v>104</v>
      </c>
      <c r="C22" s="2" t="s">
        <v>155</v>
      </c>
      <c r="D22" s="2"/>
      <c r="E22" s="54" t="s">
        <v>61</v>
      </c>
      <c r="F22" s="26">
        <f>F23</f>
        <v>10229.085000000001</v>
      </c>
      <c r="G22" s="26">
        <f>G23</f>
        <v>14238</v>
      </c>
    </row>
    <row r="23" spans="1:7" ht="21.75" customHeight="1">
      <c r="A23" s="22">
        <v>15</v>
      </c>
      <c r="B23" s="3">
        <v>104</v>
      </c>
      <c r="C23" s="2" t="s">
        <v>155</v>
      </c>
      <c r="D23" s="4" t="s">
        <v>50</v>
      </c>
      <c r="E23" s="57" t="s">
        <v>336</v>
      </c>
      <c r="F23" s="27">
        <f>10737-390.103-117.812</f>
        <v>10229.085000000001</v>
      </c>
      <c r="G23" s="27">
        <v>14238</v>
      </c>
    </row>
    <row r="24" spans="1:7" ht="15.75" customHeight="1">
      <c r="A24" s="22">
        <v>16</v>
      </c>
      <c r="B24" s="1">
        <v>104</v>
      </c>
      <c r="C24" s="2" t="s">
        <v>156</v>
      </c>
      <c r="D24" s="4"/>
      <c r="E24" s="54" t="s">
        <v>60</v>
      </c>
      <c r="F24" s="26">
        <f>SUM(F25)</f>
        <v>2787.2150000000001</v>
      </c>
      <c r="G24" s="27"/>
    </row>
    <row r="25" spans="1:7" ht="27.75" customHeight="1">
      <c r="A25" s="22">
        <v>17</v>
      </c>
      <c r="B25" s="1">
        <v>104</v>
      </c>
      <c r="C25" s="2" t="s">
        <v>157</v>
      </c>
      <c r="D25" s="2"/>
      <c r="E25" s="54" t="s">
        <v>64</v>
      </c>
      <c r="F25" s="26">
        <f>SUM(F26)</f>
        <v>2787.2150000000001</v>
      </c>
      <c r="G25" s="26">
        <f>G26</f>
        <v>9260</v>
      </c>
    </row>
    <row r="26" spans="1:7" ht="18.75" customHeight="1">
      <c r="A26" s="22">
        <v>18</v>
      </c>
      <c r="B26" s="3">
        <v>104</v>
      </c>
      <c r="C26" s="4" t="s">
        <v>157</v>
      </c>
      <c r="D26" s="4" t="s">
        <v>50</v>
      </c>
      <c r="E26" s="57" t="s">
        <v>336</v>
      </c>
      <c r="F26" s="27">
        <f>2279.3+390.103+117.812</f>
        <v>2787.2150000000001</v>
      </c>
      <c r="G26" s="27">
        <v>9260</v>
      </c>
    </row>
    <row r="27" spans="1:7" ht="39" customHeight="1">
      <c r="A27" s="22">
        <v>19</v>
      </c>
      <c r="B27" s="1">
        <v>106</v>
      </c>
      <c r="C27" s="2"/>
      <c r="D27" s="2"/>
      <c r="E27" s="54" t="s">
        <v>33</v>
      </c>
      <c r="F27" s="26">
        <f>F28+F33</f>
        <v>3948.2</v>
      </c>
      <c r="G27" s="26" t="e">
        <f>G28+#REF!</f>
        <v>#REF!</v>
      </c>
    </row>
    <row r="28" spans="1:7" ht="39.75" customHeight="1">
      <c r="A28" s="22">
        <v>20</v>
      </c>
      <c r="B28" s="1">
        <v>106</v>
      </c>
      <c r="C28" s="2" t="s">
        <v>296</v>
      </c>
      <c r="D28" s="2"/>
      <c r="E28" s="60" t="s">
        <v>158</v>
      </c>
      <c r="F28" s="26">
        <f>F29</f>
        <v>3082</v>
      </c>
      <c r="G28" s="26" t="e">
        <f>G30+G34</f>
        <v>#REF!</v>
      </c>
    </row>
    <row r="29" spans="1:7" ht="39.75" customHeight="1">
      <c r="A29" s="22">
        <v>21</v>
      </c>
      <c r="B29" s="1">
        <v>106</v>
      </c>
      <c r="C29" s="2" t="s">
        <v>160</v>
      </c>
      <c r="D29" s="2"/>
      <c r="E29" s="66" t="s">
        <v>132</v>
      </c>
      <c r="F29" s="26">
        <f>SUM(F30)</f>
        <v>3082</v>
      </c>
      <c r="G29" s="26"/>
    </row>
    <row r="30" spans="1:7" ht="27" customHeight="1">
      <c r="A30" s="22">
        <v>22</v>
      </c>
      <c r="B30" s="1">
        <v>106</v>
      </c>
      <c r="C30" s="2" t="s">
        <v>159</v>
      </c>
      <c r="D30" s="2"/>
      <c r="E30" s="54" t="s">
        <v>62</v>
      </c>
      <c r="F30" s="26">
        <f>F31+F32</f>
        <v>3082</v>
      </c>
      <c r="G30" s="26" t="e">
        <f>G31+#REF!</f>
        <v>#REF!</v>
      </c>
    </row>
    <row r="31" spans="1:7" ht="12.75" customHeight="1">
      <c r="A31" s="22">
        <v>23</v>
      </c>
      <c r="B31" s="3">
        <v>106</v>
      </c>
      <c r="C31" s="4" t="s">
        <v>159</v>
      </c>
      <c r="D31" s="4" t="s">
        <v>50</v>
      </c>
      <c r="E31" s="57" t="s">
        <v>336</v>
      </c>
      <c r="F31" s="27">
        <v>2331.5</v>
      </c>
      <c r="G31" s="27">
        <v>809</v>
      </c>
    </row>
    <row r="32" spans="1:7" ht="27.75" customHeight="1">
      <c r="A32" s="22">
        <v>24</v>
      </c>
      <c r="B32" s="3">
        <v>106</v>
      </c>
      <c r="C32" s="4" t="s">
        <v>159</v>
      </c>
      <c r="D32" s="4" t="s">
        <v>63</v>
      </c>
      <c r="E32" s="67" t="s">
        <v>335</v>
      </c>
      <c r="F32" s="27">
        <v>750.5</v>
      </c>
      <c r="G32" s="27"/>
    </row>
    <row r="33" spans="1:7" s="17" customFormat="1" ht="16.5" customHeight="1">
      <c r="A33" s="22">
        <v>25</v>
      </c>
      <c r="B33" s="1">
        <v>106</v>
      </c>
      <c r="C33" s="2" t="s">
        <v>156</v>
      </c>
      <c r="D33" s="2"/>
      <c r="E33" s="54" t="s">
        <v>60</v>
      </c>
      <c r="F33" s="26">
        <f>SUM(F34+F37)</f>
        <v>866.2</v>
      </c>
      <c r="G33" s="26"/>
    </row>
    <row r="34" spans="1:7" ht="25.5" customHeight="1">
      <c r="A34" s="22">
        <v>26</v>
      </c>
      <c r="B34" s="1">
        <v>106</v>
      </c>
      <c r="C34" s="2" t="s">
        <v>155</v>
      </c>
      <c r="D34" s="2"/>
      <c r="E34" s="54" t="s">
        <v>61</v>
      </c>
      <c r="F34" s="26">
        <f>F35+F36</f>
        <v>356.2</v>
      </c>
      <c r="G34" s="26">
        <f>G35</f>
        <v>847</v>
      </c>
    </row>
    <row r="35" spans="1:7" ht="12.75" customHeight="1">
      <c r="A35" s="22">
        <v>27</v>
      </c>
      <c r="B35" s="3">
        <v>106</v>
      </c>
      <c r="C35" s="4" t="s">
        <v>155</v>
      </c>
      <c r="D35" s="4" t="s">
        <v>50</v>
      </c>
      <c r="E35" s="57" t="s">
        <v>336</v>
      </c>
      <c r="F35" s="27">
        <v>353.2</v>
      </c>
      <c r="G35" s="27">
        <v>847</v>
      </c>
    </row>
    <row r="36" spans="1:7" s="17" customFormat="1" ht="27.75" customHeight="1">
      <c r="A36" s="22">
        <v>28</v>
      </c>
      <c r="B36" s="3">
        <v>106</v>
      </c>
      <c r="C36" s="4" t="s">
        <v>155</v>
      </c>
      <c r="D36" s="4" t="s">
        <v>63</v>
      </c>
      <c r="E36" s="67" t="s">
        <v>335</v>
      </c>
      <c r="F36" s="27">
        <f>3</f>
        <v>3</v>
      </c>
      <c r="G36" s="26"/>
    </row>
    <row r="37" spans="1:7" ht="29.25" customHeight="1">
      <c r="A37" s="22">
        <v>29</v>
      </c>
      <c r="B37" s="1">
        <v>106</v>
      </c>
      <c r="C37" s="2" t="s">
        <v>161</v>
      </c>
      <c r="D37" s="2"/>
      <c r="E37" s="54" t="s">
        <v>30</v>
      </c>
      <c r="F37" s="26">
        <f>F38</f>
        <v>510</v>
      </c>
      <c r="G37" s="27"/>
    </row>
    <row r="38" spans="1:7" ht="29.25" customHeight="1">
      <c r="A38" s="22">
        <v>30</v>
      </c>
      <c r="B38" s="3">
        <v>106</v>
      </c>
      <c r="C38" s="4" t="s">
        <v>161</v>
      </c>
      <c r="D38" s="4" t="s">
        <v>50</v>
      </c>
      <c r="E38" s="57" t="s">
        <v>336</v>
      </c>
      <c r="F38" s="27">
        <v>510</v>
      </c>
      <c r="G38" s="27"/>
    </row>
    <row r="39" spans="1:7" ht="12.75" customHeight="1">
      <c r="A39" s="22">
        <v>31</v>
      </c>
      <c r="B39" s="1">
        <v>111</v>
      </c>
      <c r="C39" s="2"/>
      <c r="D39" s="2"/>
      <c r="E39" s="54" t="s">
        <v>7</v>
      </c>
      <c r="F39" s="26">
        <f t="shared" ref="F39:G41" si="2">F40</f>
        <v>400</v>
      </c>
      <c r="G39" s="26">
        <f t="shared" si="2"/>
        <v>250</v>
      </c>
    </row>
    <row r="40" spans="1:7" ht="12.75" customHeight="1">
      <c r="A40" s="22">
        <v>32</v>
      </c>
      <c r="B40" s="1">
        <v>111</v>
      </c>
      <c r="C40" s="2" t="s">
        <v>156</v>
      </c>
      <c r="D40" s="2"/>
      <c r="E40" s="54" t="s">
        <v>60</v>
      </c>
      <c r="F40" s="26">
        <f t="shared" si="2"/>
        <v>400</v>
      </c>
      <c r="G40" s="26">
        <f t="shared" si="2"/>
        <v>250</v>
      </c>
    </row>
    <row r="41" spans="1:7" ht="12.75" customHeight="1">
      <c r="A41" s="22">
        <v>33</v>
      </c>
      <c r="B41" s="1">
        <v>111</v>
      </c>
      <c r="C41" s="2" t="s">
        <v>175</v>
      </c>
      <c r="D41" s="2"/>
      <c r="E41" s="54" t="s">
        <v>8</v>
      </c>
      <c r="F41" s="26">
        <f t="shared" si="2"/>
        <v>400</v>
      </c>
      <c r="G41" s="26">
        <f t="shared" si="2"/>
        <v>250</v>
      </c>
    </row>
    <row r="42" spans="1:7" ht="12.75" customHeight="1">
      <c r="A42" s="22">
        <v>34</v>
      </c>
      <c r="B42" s="3">
        <v>111</v>
      </c>
      <c r="C42" s="4" t="s">
        <v>175</v>
      </c>
      <c r="D42" s="4" t="s">
        <v>51</v>
      </c>
      <c r="E42" s="57" t="s">
        <v>52</v>
      </c>
      <c r="F42" s="27">
        <v>400</v>
      </c>
      <c r="G42" s="27">
        <v>250</v>
      </c>
    </row>
    <row r="43" spans="1:7" ht="12.75" customHeight="1">
      <c r="A43" s="22">
        <v>35</v>
      </c>
      <c r="B43" s="1">
        <v>113</v>
      </c>
      <c r="C43" s="2"/>
      <c r="D43" s="2"/>
      <c r="E43" s="54" t="s">
        <v>27</v>
      </c>
      <c r="F43" s="26">
        <f>SUM(F44+F59+F68+F72)</f>
        <v>19097.226000000002</v>
      </c>
      <c r="G43" s="26" t="e">
        <f>#REF!+#REF!+#REF!+#REF!+#REF!+#REF!+#REF!+#REF!+#REF!+#REF!</f>
        <v>#REF!</v>
      </c>
    </row>
    <row r="44" spans="1:7" ht="38.25" customHeight="1">
      <c r="A44" s="22">
        <v>36</v>
      </c>
      <c r="B44" s="1">
        <v>113</v>
      </c>
      <c r="C44" s="2" t="s">
        <v>163</v>
      </c>
      <c r="D44" s="4"/>
      <c r="E44" s="54" t="s">
        <v>254</v>
      </c>
      <c r="F44" s="26">
        <f>SUM(F45+F49+F51+F57)</f>
        <v>15182.226000000001</v>
      </c>
      <c r="G44" s="26"/>
    </row>
    <row r="45" spans="1:7" ht="30.75" customHeight="1">
      <c r="A45" s="22">
        <v>37</v>
      </c>
      <c r="B45" s="1">
        <v>113</v>
      </c>
      <c r="C45" s="2" t="s">
        <v>168</v>
      </c>
      <c r="D45" s="2"/>
      <c r="E45" s="56" t="s">
        <v>67</v>
      </c>
      <c r="F45" s="26">
        <f>SUM(F46:F48)</f>
        <v>14928.826000000001</v>
      </c>
      <c r="G45" s="26"/>
    </row>
    <row r="46" spans="1:7" s="16" customFormat="1" ht="28.5" customHeight="1">
      <c r="A46" s="22">
        <v>38</v>
      </c>
      <c r="B46" s="3">
        <v>113</v>
      </c>
      <c r="C46" s="4" t="s">
        <v>168</v>
      </c>
      <c r="D46" s="4" t="s">
        <v>44</v>
      </c>
      <c r="E46" s="55" t="s">
        <v>69</v>
      </c>
      <c r="F46" s="75">
        <f>9713+120.6</f>
        <v>9833.6</v>
      </c>
      <c r="G46" s="28"/>
    </row>
    <row r="47" spans="1:7" ht="18" customHeight="1">
      <c r="A47" s="22">
        <v>39</v>
      </c>
      <c r="B47" s="3">
        <v>113</v>
      </c>
      <c r="C47" s="4" t="s">
        <v>168</v>
      </c>
      <c r="D47" s="4" t="s">
        <v>63</v>
      </c>
      <c r="E47" s="67" t="s">
        <v>335</v>
      </c>
      <c r="F47" s="28">
        <f>3946.5-40+148.726+1000</f>
        <v>5055.2260000000006</v>
      </c>
      <c r="G47" s="26"/>
    </row>
    <row r="48" spans="1:7" ht="18" customHeight="1">
      <c r="A48" s="22"/>
      <c r="B48" s="3">
        <v>113</v>
      </c>
      <c r="C48" s="4" t="s">
        <v>168</v>
      </c>
      <c r="D48" s="4" t="s">
        <v>314</v>
      </c>
      <c r="E48" s="55" t="s">
        <v>315</v>
      </c>
      <c r="F48" s="28">
        <v>40</v>
      </c>
      <c r="G48" s="26"/>
    </row>
    <row r="49" spans="1:7" ht="32.25" customHeight="1">
      <c r="A49" s="22">
        <v>40</v>
      </c>
      <c r="B49" s="1">
        <v>113</v>
      </c>
      <c r="C49" s="2" t="s">
        <v>169</v>
      </c>
      <c r="D49" s="2"/>
      <c r="E49" s="68" t="s">
        <v>70</v>
      </c>
      <c r="F49" s="26">
        <f>F50</f>
        <v>100</v>
      </c>
      <c r="G49" s="26"/>
    </row>
    <row r="50" spans="1:7" s="16" customFormat="1" ht="47.25" customHeight="1">
      <c r="A50" s="22">
        <v>41</v>
      </c>
      <c r="B50" s="3">
        <v>113</v>
      </c>
      <c r="C50" s="4" t="s">
        <v>169</v>
      </c>
      <c r="D50" s="4" t="s">
        <v>63</v>
      </c>
      <c r="E50" s="67" t="s">
        <v>335</v>
      </c>
      <c r="F50" s="28">
        <v>100</v>
      </c>
      <c r="G50" s="28"/>
    </row>
    <row r="51" spans="1:7" s="16" customFormat="1" ht="30.75" customHeight="1">
      <c r="A51" s="22">
        <v>42</v>
      </c>
      <c r="B51" s="1">
        <v>113</v>
      </c>
      <c r="C51" s="38" t="s">
        <v>163</v>
      </c>
      <c r="D51" s="4"/>
      <c r="E51" s="56" t="s">
        <v>71</v>
      </c>
      <c r="F51" s="26">
        <f>F52+F54</f>
        <v>98.4</v>
      </c>
      <c r="G51" s="28"/>
    </row>
    <row r="52" spans="1:7" s="16" customFormat="1" ht="30.75" customHeight="1">
      <c r="A52" s="22">
        <v>43</v>
      </c>
      <c r="B52" s="1">
        <v>113</v>
      </c>
      <c r="C52" s="2" t="s">
        <v>170</v>
      </c>
      <c r="D52" s="4"/>
      <c r="E52" s="56" t="s">
        <v>72</v>
      </c>
      <c r="F52" s="34">
        <f>F53</f>
        <v>0.1</v>
      </c>
      <c r="G52" s="28"/>
    </row>
    <row r="53" spans="1:7" s="16" customFormat="1" ht="30.75" customHeight="1">
      <c r="A53" s="22">
        <v>44</v>
      </c>
      <c r="B53" s="3">
        <v>113</v>
      </c>
      <c r="C53" s="4" t="s">
        <v>170</v>
      </c>
      <c r="D53" s="4" t="s">
        <v>63</v>
      </c>
      <c r="E53" s="67" t="s">
        <v>335</v>
      </c>
      <c r="F53" s="44">
        <v>0.1</v>
      </c>
      <c r="G53" s="28"/>
    </row>
    <row r="54" spans="1:7" s="16" customFormat="1" ht="44.25" customHeight="1">
      <c r="A54" s="22">
        <v>45</v>
      </c>
      <c r="B54" s="1">
        <v>113</v>
      </c>
      <c r="C54" s="38" t="s">
        <v>171</v>
      </c>
      <c r="D54" s="4"/>
      <c r="E54" s="56" t="s">
        <v>73</v>
      </c>
      <c r="F54" s="34">
        <f>F55+F56</f>
        <v>98.300000000000011</v>
      </c>
      <c r="G54" s="28"/>
    </row>
    <row r="55" spans="1:7" s="16" customFormat="1" ht="16.5" customHeight="1">
      <c r="A55" s="22">
        <v>46</v>
      </c>
      <c r="B55" s="3">
        <v>113</v>
      </c>
      <c r="C55" s="4" t="s">
        <v>171</v>
      </c>
      <c r="D55" s="4" t="s">
        <v>50</v>
      </c>
      <c r="E55" s="57" t="s">
        <v>336</v>
      </c>
      <c r="F55" s="44">
        <v>43.6</v>
      </c>
      <c r="G55" s="28"/>
    </row>
    <row r="56" spans="1:7" s="16" customFormat="1" ht="22.5" customHeight="1">
      <c r="A56" s="22">
        <v>47</v>
      </c>
      <c r="B56" s="3">
        <v>113</v>
      </c>
      <c r="C56" s="4" t="s">
        <v>171</v>
      </c>
      <c r="D56" s="4" t="s">
        <v>63</v>
      </c>
      <c r="E56" s="67" t="s">
        <v>335</v>
      </c>
      <c r="F56" s="44">
        <v>54.7</v>
      </c>
      <c r="G56" s="28"/>
    </row>
    <row r="57" spans="1:7" s="16" customFormat="1" ht="27.75" customHeight="1">
      <c r="A57" s="22">
        <v>48</v>
      </c>
      <c r="B57" s="1">
        <v>113</v>
      </c>
      <c r="C57" s="2" t="s">
        <v>172</v>
      </c>
      <c r="D57" s="4"/>
      <c r="E57" s="56" t="s">
        <v>74</v>
      </c>
      <c r="F57" s="26">
        <f>F58</f>
        <v>55</v>
      </c>
      <c r="G57" s="28"/>
    </row>
    <row r="58" spans="1:7" s="17" customFormat="1" ht="29.25" customHeight="1">
      <c r="A58" s="22">
        <v>49</v>
      </c>
      <c r="B58" s="3">
        <v>113</v>
      </c>
      <c r="C58" s="4" t="s">
        <v>172</v>
      </c>
      <c r="D58" s="4" t="s">
        <v>63</v>
      </c>
      <c r="E58" s="67" t="s">
        <v>335</v>
      </c>
      <c r="F58" s="28">
        <v>55</v>
      </c>
      <c r="G58" s="26"/>
    </row>
    <row r="59" spans="1:7" s="16" customFormat="1" ht="37.5" customHeight="1">
      <c r="A59" s="22">
        <v>50</v>
      </c>
      <c r="B59" s="1">
        <v>113</v>
      </c>
      <c r="C59" s="2" t="s">
        <v>164</v>
      </c>
      <c r="D59" s="2"/>
      <c r="E59" s="56" t="s">
        <v>162</v>
      </c>
      <c r="F59" s="26">
        <f>SUM(F60+F62+F64+F66)</f>
        <v>450</v>
      </c>
      <c r="G59" s="28"/>
    </row>
    <row r="60" spans="1:7" s="16" customFormat="1" ht="37.5" customHeight="1">
      <c r="A60" s="22">
        <v>51</v>
      </c>
      <c r="B60" s="1">
        <v>113</v>
      </c>
      <c r="C60" s="2" t="s">
        <v>165</v>
      </c>
      <c r="D60" s="2"/>
      <c r="E60" s="56" t="s">
        <v>65</v>
      </c>
      <c r="F60" s="26">
        <f>F61</f>
        <v>170</v>
      </c>
      <c r="G60" s="28"/>
    </row>
    <row r="61" spans="1:7" s="16" customFormat="1" ht="65.25" customHeight="1">
      <c r="A61" s="22">
        <v>52</v>
      </c>
      <c r="B61" s="3">
        <v>113</v>
      </c>
      <c r="C61" s="4" t="s">
        <v>165</v>
      </c>
      <c r="D61" s="4" t="s">
        <v>63</v>
      </c>
      <c r="E61" s="67" t="s">
        <v>335</v>
      </c>
      <c r="F61" s="28">
        <v>170</v>
      </c>
      <c r="G61" s="28"/>
    </row>
    <row r="62" spans="1:7" s="16" customFormat="1" ht="24.75" customHeight="1">
      <c r="A62" s="22">
        <v>53</v>
      </c>
      <c r="B62" s="1">
        <v>113</v>
      </c>
      <c r="C62" s="2" t="s">
        <v>166</v>
      </c>
      <c r="D62" s="2"/>
      <c r="E62" s="56" t="s">
        <v>130</v>
      </c>
      <c r="F62" s="26">
        <f>F63</f>
        <v>180</v>
      </c>
      <c r="G62" s="28"/>
    </row>
    <row r="63" spans="1:7" s="16" customFormat="1" ht="31.5" customHeight="1">
      <c r="A63" s="22">
        <v>54</v>
      </c>
      <c r="B63" s="3">
        <v>113</v>
      </c>
      <c r="C63" s="4" t="s">
        <v>166</v>
      </c>
      <c r="D63" s="4" t="s">
        <v>63</v>
      </c>
      <c r="E63" s="67" t="s">
        <v>335</v>
      </c>
      <c r="F63" s="47">
        <v>180</v>
      </c>
      <c r="G63" s="28"/>
    </row>
    <row r="64" spans="1:7" s="16" customFormat="1" ht="42.75" customHeight="1">
      <c r="A64" s="22">
        <v>55</v>
      </c>
      <c r="B64" s="1">
        <v>113</v>
      </c>
      <c r="C64" s="2" t="s">
        <v>167</v>
      </c>
      <c r="D64" s="4"/>
      <c r="E64" s="54" t="s">
        <v>66</v>
      </c>
      <c r="F64" s="26">
        <f>F65</f>
        <v>60</v>
      </c>
      <c r="G64" s="28"/>
    </row>
    <row r="65" spans="1:33" s="16" customFormat="1" ht="24.75" customHeight="1">
      <c r="A65" s="22">
        <v>56</v>
      </c>
      <c r="B65" s="3">
        <v>113</v>
      </c>
      <c r="C65" s="4" t="s">
        <v>167</v>
      </c>
      <c r="D65" s="4" t="s">
        <v>63</v>
      </c>
      <c r="E65" s="67" t="s">
        <v>335</v>
      </c>
      <c r="F65" s="28">
        <v>60</v>
      </c>
      <c r="G65" s="28"/>
    </row>
    <row r="66" spans="1:33" s="16" customFormat="1" ht="16.5" customHeight="1">
      <c r="A66" s="22">
        <v>57</v>
      </c>
      <c r="B66" s="3">
        <v>113</v>
      </c>
      <c r="C66" s="2" t="s">
        <v>269</v>
      </c>
      <c r="D66" s="4"/>
      <c r="E66" s="56" t="s">
        <v>270</v>
      </c>
      <c r="F66" s="26">
        <f>SUM(F67)</f>
        <v>40</v>
      </c>
      <c r="G66" s="28"/>
    </row>
    <row r="67" spans="1:33" s="16" customFormat="1" ht="24.75" customHeight="1">
      <c r="A67" s="22">
        <v>58</v>
      </c>
      <c r="B67" s="3">
        <v>113</v>
      </c>
      <c r="C67" s="4" t="s">
        <v>269</v>
      </c>
      <c r="D67" s="4" t="s">
        <v>63</v>
      </c>
      <c r="E67" s="67" t="s">
        <v>335</v>
      </c>
      <c r="F67" s="28">
        <v>40</v>
      </c>
      <c r="G67" s="28"/>
    </row>
    <row r="68" spans="1:33" s="16" customFormat="1" ht="31.5" customHeight="1">
      <c r="A68" s="22">
        <v>59</v>
      </c>
      <c r="B68" s="1">
        <v>113</v>
      </c>
      <c r="C68" s="2" t="s">
        <v>173</v>
      </c>
      <c r="D68" s="2"/>
      <c r="E68" s="56" t="s">
        <v>133</v>
      </c>
      <c r="F68" s="26">
        <f>F69</f>
        <v>210</v>
      </c>
      <c r="G68" s="28"/>
    </row>
    <row r="69" spans="1:33" s="16" customFormat="1" ht="47.25" customHeight="1">
      <c r="A69" s="22">
        <v>60</v>
      </c>
      <c r="B69" s="1">
        <v>113</v>
      </c>
      <c r="C69" s="2" t="s">
        <v>174</v>
      </c>
      <c r="D69" s="2"/>
      <c r="E69" s="56" t="s">
        <v>68</v>
      </c>
      <c r="F69" s="26">
        <f>F70</f>
        <v>210</v>
      </c>
      <c r="G69" s="28"/>
    </row>
    <row r="70" spans="1:33" s="16" customFormat="1" ht="24.75" customHeight="1">
      <c r="A70" s="22">
        <v>61</v>
      </c>
      <c r="B70" s="1">
        <v>113</v>
      </c>
      <c r="C70" s="2" t="s">
        <v>174</v>
      </c>
      <c r="D70" s="2"/>
      <c r="E70" s="54" t="s">
        <v>134</v>
      </c>
      <c r="F70" s="26">
        <f>F71</f>
        <v>210</v>
      </c>
      <c r="G70" s="28"/>
    </row>
    <row r="71" spans="1:33" s="16" customFormat="1" ht="24.75" customHeight="1">
      <c r="A71" s="22">
        <v>62</v>
      </c>
      <c r="B71" s="3">
        <v>113</v>
      </c>
      <c r="C71" s="4" t="s">
        <v>174</v>
      </c>
      <c r="D71" s="4" t="s">
        <v>63</v>
      </c>
      <c r="E71" s="67" t="s">
        <v>335</v>
      </c>
      <c r="F71" s="28">
        <v>210</v>
      </c>
      <c r="G71" s="28"/>
    </row>
    <row r="72" spans="1:33" s="16" customFormat="1" ht="12.75" customHeight="1">
      <c r="A72" s="22">
        <v>63</v>
      </c>
      <c r="B72" s="1">
        <v>113</v>
      </c>
      <c r="C72" s="2" t="s">
        <v>156</v>
      </c>
      <c r="D72" s="4"/>
      <c r="E72" s="54" t="s">
        <v>60</v>
      </c>
      <c r="F72" s="26">
        <f>SUM(F73+F75+F77+F79+F81)</f>
        <v>3255</v>
      </c>
      <c r="G72" s="28"/>
    </row>
    <row r="73" spans="1:33" s="16" customFormat="1" ht="13.5" customHeight="1">
      <c r="A73" s="22">
        <v>64</v>
      </c>
      <c r="B73" s="1">
        <v>113</v>
      </c>
      <c r="C73" s="2" t="s">
        <v>277</v>
      </c>
      <c r="D73" s="2"/>
      <c r="E73" s="54" t="s">
        <v>276</v>
      </c>
      <c r="F73" s="26">
        <f>SUM(F74)</f>
        <v>3000</v>
      </c>
      <c r="G73" s="28"/>
    </row>
    <row r="74" spans="1:33" s="16" customFormat="1" ht="29.25" customHeight="1">
      <c r="A74" s="22">
        <v>65</v>
      </c>
      <c r="B74" s="3">
        <v>113</v>
      </c>
      <c r="C74" s="4" t="s">
        <v>277</v>
      </c>
      <c r="D74" s="4" t="s">
        <v>302</v>
      </c>
      <c r="E74" s="57" t="s">
        <v>303</v>
      </c>
      <c r="F74" s="28">
        <v>3000</v>
      </c>
      <c r="G74" s="28"/>
    </row>
    <row r="75" spans="1:33" s="16" customFormat="1" ht="29.25" customHeight="1">
      <c r="A75" s="76">
        <v>66</v>
      </c>
      <c r="B75" s="1">
        <v>113</v>
      </c>
      <c r="C75" s="2" t="s">
        <v>312</v>
      </c>
      <c r="D75" s="2"/>
      <c r="E75" s="54" t="s">
        <v>313</v>
      </c>
      <c r="F75" s="26">
        <f>SUM(F76)</f>
        <v>200</v>
      </c>
      <c r="G75" s="28"/>
    </row>
    <row r="76" spans="1:33" s="16" customFormat="1" ht="29.25" customHeight="1">
      <c r="A76" s="22">
        <v>67</v>
      </c>
      <c r="B76" s="3">
        <v>113</v>
      </c>
      <c r="C76" s="4" t="s">
        <v>312</v>
      </c>
      <c r="D76" s="4" t="s">
        <v>314</v>
      </c>
      <c r="E76" s="57" t="s">
        <v>315</v>
      </c>
      <c r="F76" s="28">
        <v>200</v>
      </c>
      <c r="G76" s="28"/>
    </row>
    <row r="77" spans="1:33" s="16" customFormat="1" ht="26.25" customHeight="1">
      <c r="A77" s="83">
        <v>68</v>
      </c>
      <c r="B77" s="84">
        <v>113</v>
      </c>
      <c r="C77" s="85" t="s">
        <v>320</v>
      </c>
      <c r="D77" s="85"/>
      <c r="E77" s="81" t="s">
        <v>325</v>
      </c>
      <c r="F77" s="86">
        <f>SUM(F78)</f>
        <v>23</v>
      </c>
      <c r="G77" s="78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79"/>
    </row>
    <row r="78" spans="1:33" s="16" customFormat="1" ht="84" customHeight="1">
      <c r="A78" s="22">
        <v>69</v>
      </c>
      <c r="B78" s="3">
        <v>113</v>
      </c>
      <c r="C78" s="4" t="s">
        <v>320</v>
      </c>
      <c r="D78" s="4" t="s">
        <v>322</v>
      </c>
      <c r="E78" s="80" t="s">
        <v>321</v>
      </c>
      <c r="F78" s="28">
        <v>23</v>
      </c>
      <c r="G78" s="28"/>
    </row>
    <row r="79" spans="1:33" s="16" customFormat="1" ht="30" customHeight="1">
      <c r="A79" s="83">
        <v>70</v>
      </c>
      <c r="B79" s="84">
        <v>113</v>
      </c>
      <c r="C79" s="85" t="s">
        <v>323</v>
      </c>
      <c r="D79" s="85"/>
      <c r="E79" s="81" t="s">
        <v>324</v>
      </c>
      <c r="F79" s="87">
        <f>SUM(F80)</f>
        <v>12</v>
      </c>
      <c r="G79" s="28"/>
    </row>
    <row r="80" spans="1:33" s="16" customFormat="1" ht="21.75" customHeight="1">
      <c r="A80" s="22">
        <v>71</v>
      </c>
      <c r="B80" s="3">
        <v>113</v>
      </c>
      <c r="C80" s="4" t="s">
        <v>323</v>
      </c>
      <c r="D80" s="4" t="s">
        <v>50</v>
      </c>
      <c r="E80" s="57" t="s">
        <v>336</v>
      </c>
      <c r="F80" s="78">
        <v>12</v>
      </c>
      <c r="G80" s="78"/>
      <c r="H80" s="79"/>
      <c r="I80" s="79"/>
      <c r="J80" s="79"/>
    </row>
    <row r="81" spans="1:10" s="16" customFormat="1" ht="41.25" customHeight="1">
      <c r="A81" s="22">
        <v>72</v>
      </c>
      <c r="B81" s="84">
        <v>113</v>
      </c>
      <c r="C81" s="85" t="s">
        <v>332</v>
      </c>
      <c r="D81" s="85"/>
      <c r="E81" s="94" t="s">
        <v>333</v>
      </c>
      <c r="F81" s="86">
        <f>SUM(F82)</f>
        <v>20</v>
      </c>
      <c r="G81" s="78"/>
      <c r="H81" s="79"/>
      <c r="I81" s="79"/>
      <c r="J81" s="79"/>
    </row>
    <row r="82" spans="1:10" s="16" customFormat="1" ht="24" customHeight="1">
      <c r="A82" s="22">
        <v>73</v>
      </c>
      <c r="B82" s="3">
        <v>113</v>
      </c>
      <c r="C82" s="4" t="s">
        <v>332</v>
      </c>
      <c r="D82" s="4" t="s">
        <v>314</v>
      </c>
      <c r="E82" s="57" t="s">
        <v>315</v>
      </c>
      <c r="F82" s="78">
        <v>20</v>
      </c>
      <c r="G82" s="78"/>
      <c r="H82" s="79"/>
      <c r="I82" s="79"/>
      <c r="J82" s="79"/>
    </row>
    <row r="83" spans="1:10" ht="15.75" customHeight="1">
      <c r="A83" s="22">
        <v>74</v>
      </c>
      <c r="B83" s="1">
        <v>200</v>
      </c>
      <c r="C83" s="2"/>
      <c r="D83" s="2"/>
      <c r="E83" s="58" t="s">
        <v>9</v>
      </c>
      <c r="F83" s="26">
        <f t="shared" ref="F83:G85" si="3">F84</f>
        <v>318.89999999999998</v>
      </c>
      <c r="G83" s="26">
        <f t="shared" si="3"/>
        <v>1189</v>
      </c>
    </row>
    <row r="84" spans="1:10" ht="12.75" customHeight="1">
      <c r="A84" s="22">
        <v>75</v>
      </c>
      <c r="B84" s="1">
        <v>203</v>
      </c>
      <c r="C84" s="2"/>
      <c r="D84" s="2"/>
      <c r="E84" s="54" t="s">
        <v>10</v>
      </c>
      <c r="F84" s="26">
        <f t="shared" si="3"/>
        <v>318.89999999999998</v>
      </c>
      <c r="G84" s="26">
        <f t="shared" si="3"/>
        <v>1189</v>
      </c>
    </row>
    <row r="85" spans="1:10" ht="12.75" customHeight="1">
      <c r="A85" s="22">
        <v>76</v>
      </c>
      <c r="B85" s="1">
        <v>203</v>
      </c>
      <c r="C85" s="2" t="s">
        <v>156</v>
      </c>
      <c r="D85" s="2"/>
      <c r="E85" s="54" t="s">
        <v>60</v>
      </c>
      <c r="F85" s="26">
        <f t="shared" si="3"/>
        <v>318.89999999999998</v>
      </c>
      <c r="G85" s="26">
        <f t="shared" si="3"/>
        <v>1189</v>
      </c>
    </row>
    <row r="86" spans="1:10" ht="25.5" customHeight="1">
      <c r="A86" s="22">
        <v>77</v>
      </c>
      <c r="B86" s="1">
        <v>203</v>
      </c>
      <c r="C86" s="2" t="s">
        <v>278</v>
      </c>
      <c r="D86" s="2"/>
      <c r="E86" s="54" t="s">
        <v>42</v>
      </c>
      <c r="F86" s="34">
        <f>F87+F88</f>
        <v>318.89999999999998</v>
      </c>
      <c r="G86" s="31">
        <f>G87</f>
        <v>1189</v>
      </c>
    </row>
    <row r="87" spans="1:10" ht="12.75" customHeight="1">
      <c r="A87" s="22">
        <v>78</v>
      </c>
      <c r="B87" s="3">
        <v>203</v>
      </c>
      <c r="C87" s="4" t="s">
        <v>278</v>
      </c>
      <c r="D87" s="4" t="s">
        <v>50</v>
      </c>
      <c r="E87" s="57" t="s">
        <v>336</v>
      </c>
      <c r="F87" s="43">
        <v>229.3</v>
      </c>
      <c r="G87" s="27">
        <v>1189</v>
      </c>
    </row>
    <row r="88" spans="1:10" ht="24.75" customHeight="1">
      <c r="A88" s="22">
        <v>79</v>
      </c>
      <c r="B88" s="3">
        <v>203</v>
      </c>
      <c r="C88" s="4" t="s">
        <v>278</v>
      </c>
      <c r="D88" s="4" t="s">
        <v>63</v>
      </c>
      <c r="E88" s="67" t="s">
        <v>335</v>
      </c>
      <c r="F88" s="43">
        <v>89.6</v>
      </c>
      <c r="G88" s="27"/>
    </row>
    <row r="89" spans="1:10" ht="31.5" customHeight="1">
      <c r="A89" s="22">
        <v>80</v>
      </c>
      <c r="B89" s="1">
        <v>300</v>
      </c>
      <c r="C89" s="2"/>
      <c r="D89" s="2"/>
      <c r="E89" s="58" t="s">
        <v>11</v>
      </c>
      <c r="F89" s="26">
        <f>SUM(F90+F101+F113)</f>
        <v>4647.6100000000006</v>
      </c>
      <c r="G89" s="26" t="e">
        <f>G90+#REF!+#REF!</f>
        <v>#REF!</v>
      </c>
    </row>
    <row r="90" spans="1:10" ht="38.25" customHeight="1">
      <c r="A90" s="22">
        <v>81</v>
      </c>
      <c r="B90" s="1">
        <v>309</v>
      </c>
      <c r="C90" s="2"/>
      <c r="D90" s="2"/>
      <c r="E90" s="54" t="s">
        <v>294</v>
      </c>
      <c r="F90" s="26">
        <f>SUM(F91+F96)</f>
        <v>1878</v>
      </c>
      <c r="G90" s="26" t="e">
        <f>G91+#REF!</f>
        <v>#REF!</v>
      </c>
    </row>
    <row r="91" spans="1:10" ht="38.25" customHeight="1">
      <c r="A91" s="22">
        <v>82</v>
      </c>
      <c r="B91" s="1">
        <v>309</v>
      </c>
      <c r="C91" s="2" t="s">
        <v>177</v>
      </c>
      <c r="D91" s="2"/>
      <c r="E91" s="54" t="s">
        <v>176</v>
      </c>
      <c r="F91" s="26">
        <f>F92++F94</f>
        <v>225</v>
      </c>
      <c r="G91" s="26">
        <f>G92</f>
        <v>477.6</v>
      </c>
    </row>
    <row r="92" spans="1:10" ht="27" customHeight="1">
      <c r="A92" s="22">
        <v>83</v>
      </c>
      <c r="B92" s="1">
        <v>309</v>
      </c>
      <c r="C92" s="2" t="s">
        <v>178</v>
      </c>
      <c r="D92" s="2"/>
      <c r="E92" s="54" t="s">
        <v>145</v>
      </c>
      <c r="F92" s="26">
        <f>F93</f>
        <v>200</v>
      </c>
      <c r="G92" s="26">
        <f>G93</f>
        <v>477.6</v>
      </c>
    </row>
    <row r="93" spans="1:10" ht="27" customHeight="1">
      <c r="A93" s="22">
        <v>84</v>
      </c>
      <c r="B93" s="3">
        <v>309</v>
      </c>
      <c r="C93" s="4" t="s">
        <v>178</v>
      </c>
      <c r="D93" s="4" t="s">
        <v>63</v>
      </c>
      <c r="E93" s="67" t="s">
        <v>335</v>
      </c>
      <c r="F93" s="27">
        <v>200</v>
      </c>
      <c r="G93" s="27">
        <v>477.6</v>
      </c>
    </row>
    <row r="94" spans="1:10" ht="12.75" customHeight="1">
      <c r="A94" s="22">
        <v>85</v>
      </c>
      <c r="B94" s="1">
        <v>309</v>
      </c>
      <c r="C94" s="2" t="s">
        <v>179</v>
      </c>
      <c r="D94" s="4"/>
      <c r="E94" s="59" t="s">
        <v>131</v>
      </c>
      <c r="F94" s="26">
        <f>F95</f>
        <v>25</v>
      </c>
      <c r="G94" s="27"/>
    </row>
    <row r="95" spans="1:10" ht="28.5" customHeight="1">
      <c r="A95" s="22">
        <v>86</v>
      </c>
      <c r="B95" s="3">
        <v>309</v>
      </c>
      <c r="C95" s="4" t="s">
        <v>179</v>
      </c>
      <c r="D95" s="4" t="s">
        <v>63</v>
      </c>
      <c r="E95" s="67" t="s">
        <v>335</v>
      </c>
      <c r="F95" s="27">
        <v>25</v>
      </c>
      <c r="G95" s="27"/>
    </row>
    <row r="96" spans="1:10" ht="38.25" customHeight="1">
      <c r="A96" s="22">
        <v>87</v>
      </c>
      <c r="B96" s="1">
        <v>309</v>
      </c>
      <c r="C96" s="2" t="s">
        <v>163</v>
      </c>
      <c r="D96" s="4"/>
      <c r="E96" s="54" t="s">
        <v>339</v>
      </c>
      <c r="F96" s="26">
        <f>F97</f>
        <v>1653</v>
      </c>
      <c r="G96" s="27"/>
    </row>
    <row r="97" spans="1:7" ht="39" customHeight="1">
      <c r="A97" s="22">
        <v>88</v>
      </c>
      <c r="B97" s="1">
        <v>309</v>
      </c>
      <c r="C97" s="2" t="s">
        <v>180</v>
      </c>
      <c r="D97" s="4"/>
      <c r="E97" s="54" t="s">
        <v>75</v>
      </c>
      <c r="F97" s="26">
        <f>SUM(F98:F100)</f>
        <v>1653</v>
      </c>
      <c r="G97" s="27"/>
    </row>
    <row r="98" spans="1:7" ht="39" customHeight="1">
      <c r="A98" s="22">
        <v>89</v>
      </c>
      <c r="B98" s="3">
        <v>309</v>
      </c>
      <c r="C98" s="4" t="s">
        <v>180</v>
      </c>
      <c r="D98" s="4" t="s">
        <v>44</v>
      </c>
      <c r="E98" s="57" t="s">
        <v>45</v>
      </c>
      <c r="F98" s="75">
        <v>1248.8</v>
      </c>
      <c r="G98" s="27"/>
    </row>
    <row r="99" spans="1:7" ht="25.5" customHeight="1">
      <c r="A99" s="22">
        <v>90</v>
      </c>
      <c r="B99" s="49">
        <v>309</v>
      </c>
      <c r="C99" s="50" t="s">
        <v>180</v>
      </c>
      <c r="D99" s="50" t="s">
        <v>50</v>
      </c>
      <c r="E99" s="57" t="s">
        <v>336</v>
      </c>
      <c r="F99" s="27">
        <v>0</v>
      </c>
      <c r="G99" s="27"/>
    </row>
    <row r="100" spans="1:7" ht="22.5" customHeight="1">
      <c r="A100" s="22">
        <v>91</v>
      </c>
      <c r="B100" s="49">
        <v>309</v>
      </c>
      <c r="C100" s="50" t="s">
        <v>180</v>
      </c>
      <c r="D100" s="50" t="s">
        <v>63</v>
      </c>
      <c r="E100" s="67" t="s">
        <v>335</v>
      </c>
      <c r="F100" s="27">
        <v>404.2</v>
      </c>
      <c r="G100" s="27"/>
    </row>
    <row r="101" spans="1:7" ht="28.5" customHeight="1">
      <c r="A101" s="22">
        <v>92</v>
      </c>
      <c r="B101" s="1">
        <v>310</v>
      </c>
      <c r="C101" s="2"/>
      <c r="D101" s="2"/>
      <c r="E101" s="54" t="s">
        <v>59</v>
      </c>
      <c r="F101" s="26">
        <f>SUM(F102)</f>
        <v>2653.61</v>
      </c>
      <c r="G101" s="27"/>
    </row>
    <row r="102" spans="1:7" ht="34.5" customHeight="1">
      <c r="A102" s="22">
        <v>93</v>
      </c>
      <c r="B102" s="1">
        <v>310</v>
      </c>
      <c r="C102" s="2" t="s">
        <v>182</v>
      </c>
      <c r="D102" s="2"/>
      <c r="E102" s="54" t="s">
        <v>181</v>
      </c>
      <c r="F102" s="26">
        <f>SUM(F103+F106+F108+F111)</f>
        <v>2653.61</v>
      </c>
      <c r="G102" s="27"/>
    </row>
    <row r="103" spans="1:7" ht="29.25" customHeight="1">
      <c r="A103" s="22">
        <v>94</v>
      </c>
      <c r="B103" s="1">
        <v>310</v>
      </c>
      <c r="C103" s="2" t="s">
        <v>183</v>
      </c>
      <c r="D103" s="2"/>
      <c r="E103" s="54" t="s">
        <v>76</v>
      </c>
      <c r="F103" s="26">
        <f>F104+F105</f>
        <v>2137.61</v>
      </c>
      <c r="G103" s="27"/>
    </row>
    <row r="104" spans="1:7" ht="22.5" customHeight="1">
      <c r="A104" s="22">
        <v>95</v>
      </c>
      <c r="B104" s="3">
        <v>310</v>
      </c>
      <c r="C104" s="4" t="s">
        <v>183</v>
      </c>
      <c r="D104" s="4" t="s">
        <v>50</v>
      </c>
      <c r="E104" s="57" t="s">
        <v>336</v>
      </c>
      <c r="F104" s="27">
        <f>1522.3+102+200</f>
        <v>1824.3</v>
      </c>
      <c r="G104" s="27"/>
    </row>
    <row r="105" spans="1:7" ht="17.25" customHeight="1">
      <c r="A105" s="22">
        <v>96</v>
      </c>
      <c r="B105" s="3">
        <v>310</v>
      </c>
      <c r="C105" s="4" t="s">
        <v>183</v>
      </c>
      <c r="D105" s="4" t="s">
        <v>63</v>
      </c>
      <c r="E105" s="67" t="s">
        <v>335</v>
      </c>
      <c r="F105" s="27">
        <f>234.2+59.11+20</f>
        <v>313.31</v>
      </c>
      <c r="G105" s="27"/>
    </row>
    <row r="106" spans="1:7" ht="25.5" customHeight="1">
      <c r="A106" s="22">
        <v>97</v>
      </c>
      <c r="B106" s="1">
        <v>310</v>
      </c>
      <c r="C106" s="2" t="s">
        <v>184</v>
      </c>
      <c r="D106" s="4"/>
      <c r="E106" s="54" t="s">
        <v>77</v>
      </c>
      <c r="F106" s="26">
        <f>F107</f>
        <v>166</v>
      </c>
      <c r="G106" s="27"/>
    </row>
    <row r="107" spans="1:7" ht="25.5" customHeight="1">
      <c r="A107" s="22">
        <v>98</v>
      </c>
      <c r="B107" s="3">
        <v>310</v>
      </c>
      <c r="C107" s="4" t="s">
        <v>184</v>
      </c>
      <c r="D107" s="4" t="s">
        <v>63</v>
      </c>
      <c r="E107" s="67" t="s">
        <v>335</v>
      </c>
      <c r="F107" s="27">
        <v>166</v>
      </c>
      <c r="G107" s="27"/>
    </row>
    <row r="108" spans="1:7" ht="29.25" customHeight="1">
      <c r="A108" s="22">
        <v>99</v>
      </c>
      <c r="B108" s="1">
        <v>310</v>
      </c>
      <c r="C108" s="2" t="s">
        <v>185</v>
      </c>
      <c r="D108" s="4"/>
      <c r="E108" s="54" t="s">
        <v>78</v>
      </c>
      <c r="F108" s="26">
        <f>SUM(F109:F110)</f>
        <v>130</v>
      </c>
      <c r="G108" s="27"/>
    </row>
    <row r="109" spans="1:7" ht="29.25" customHeight="1">
      <c r="A109" s="76">
        <v>100</v>
      </c>
      <c r="B109" s="3">
        <v>310</v>
      </c>
      <c r="C109" s="4" t="s">
        <v>185</v>
      </c>
      <c r="D109" s="4" t="s">
        <v>63</v>
      </c>
      <c r="E109" s="67" t="s">
        <v>335</v>
      </c>
      <c r="F109" s="27">
        <v>60</v>
      </c>
      <c r="G109" s="27"/>
    </row>
    <row r="110" spans="1:7" ht="36" customHeight="1">
      <c r="A110" s="76">
        <v>101</v>
      </c>
      <c r="B110" s="3">
        <v>310</v>
      </c>
      <c r="C110" s="4" t="s">
        <v>185</v>
      </c>
      <c r="D110" s="4" t="s">
        <v>53</v>
      </c>
      <c r="E110" s="57" t="s">
        <v>338</v>
      </c>
      <c r="F110" s="27">
        <v>70</v>
      </c>
      <c r="G110" s="27"/>
    </row>
    <row r="111" spans="1:7" ht="36" customHeight="1">
      <c r="A111" s="76">
        <v>102</v>
      </c>
      <c r="B111" s="84">
        <v>310</v>
      </c>
      <c r="C111" s="85" t="s">
        <v>340</v>
      </c>
      <c r="D111" s="85"/>
      <c r="E111" s="98" t="s">
        <v>341</v>
      </c>
      <c r="F111" s="87">
        <f>SUM(F112)</f>
        <v>220</v>
      </c>
      <c r="G111" s="27"/>
    </row>
    <row r="112" spans="1:7" ht="36" customHeight="1">
      <c r="A112" s="76">
        <v>103</v>
      </c>
      <c r="B112" s="3">
        <v>310</v>
      </c>
      <c r="C112" s="4" t="s">
        <v>340</v>
      </c>
      <c r="D112" s="4" t="s">
        <v>63</v>
      </c>
      <c r="E112" s="67" t="s">
        <v>335</v>
      </c>
      <c r="F112" s="75">
        <v>220</v>
      </c>
      <c r="G112" s="27"/>
    </row>
    <row r="113" spans="1:7" s="17" customFormat="1" ht="26.25" customHeight="1">
      <c r="A113" s="76">
        <v>104</v>
      </c>
      <c r="B113" s="1">
        <v>314</v>
      </c>
      <c r="C113" s="2"/>
      <c r="D113" s="2"/>
      <c r="E113" s="54" t="s">
        <v>57</v>
      </c>
      <c r="F113" s="26">
        <f>SUM(F114+F120)</f>
        <v>116</v>
      </c>
      <c r="G113" s="26"/>
    </row>
    <row r="114" spans="1:7" ht="45" customHeight="1">
      <c r="A114" s="76">
        <v>105</v>
      </c>
      <c r="B114" s="1">
        <v>314</v>
      </c>
      <c r="C114" s="2" t="s">
        <v>187</v>
      </c>
      <c r="D114" s="2"/>
      <c r="E114" s="60" t="s">
        <v>186</v>
      </c>
      <c r="F114" s="26">
        <f>F115</f>
        <v>96</v>
      </c>
      <c r="G114" s="27"/>
    </row>
    <row r="115" spans="1:7" ht="79.5" customHeight="1">
      <c r="A115" s="76">
        <v>106</v>
      </c>
      <c r="B115" s="1">
        <v>314</v>
      </c>
      <c r="C115" s="2" t="s">
        <v>188</v>
      </c>
      <c r="D115" s="2"/>
      <c r="E115" s="60" t="s">
        <v>109</v>
      </c>
      <c r="F115" s="26">
        <f>SUM(F116+F118)</f>
        <v>96</v>
      </c>
      <c r="G115" s="27"/>
    </row>
    <row r="116" spans="1:7" ht="29.25" customHeight="1">
      <c r="A116" s="76">
        <v>107</v>
      </c>
      <c r="B116" s="1">
        <v>314</v>
      </c>
      <c r="C116" s="2" t="s">
        <v>190</v>
      </c>
      <c r="D116" s="4"/>
      <c r="E116" s="54" t="s">
        <v>79</v>
      </c>
      <c r="F116" s="26">
        <f>F117</f>
        <v>41</v>
      </c>
      <c r="G116" s="27"/>
    </row>
    <row r="117" spans="1:7" ht="26.25" customHeight="1">
      <c r="A117" s="76">
        <v>108</v>
      </c>
      <c r="B117" s="3">
        <v>314</v>
      </c>
      <c r="C117" s="4" t="s">
        <v>190</v>
      </c>
      <c r="D117" s="4" t="s">
        <v>63</v>
      </c>
      <c r="E117" s="67" t="s">
        <v>335</v>
      </c>
      <c r="F117" s="27">
        <v>41</v>
      </c>
      <c r="G117" s="27"/>
    </row>
    <row r="118" spans="1:7" ht="22.5" customHeight="1">
      <c r="A118" s="76">
        <v>109</v>
      </c>
      <c r="B118" s="1">
        <v>314</v>
      </c>
      <c r="C118" s="2" t="s">
        <v>189</v>
      </c>
      <c r="D118" s="2"/>
      <c r="E118" s="54" t="s">
        <v>80</v>
      </c>
      <c r="F118" s="26">
        <f>F119</f>
        <v>55</v>
      </c>
      <c r="G118" s="27"/>
    </row>
    <row r="119" spans="1:7" ht="28.5" customHeight="1">
      <c r="A119" s="76">
        <v>110</v>
      </c>
      <c r="B119" s="3">
        <v>314</v>
      </c>
      <c r="C119" s="4" t="s">
        <v>189</v>
      </c>
      <c r="D119" s="4" t="s">
        <v>63</v>
      </c>
      <c r="E119" s="67" t="s">
        <v>335</v>
      </c>
      <c r="F119" s="27">
        <v>55</v>
      </c>
      <c r="G119" s="27"/>
    </row>
    <row r="120" spans="1:7" ht="43.5" customHeight="1">
      <c r="A120" s="76">
        <v>111</v>
      </c>
      <c r="B120" s="1">
        <v>314</v>
      </c>
      <c r="C120" s="2" t="s">
        <v>192</v>
      </c>
      <c r="D120" s="2"/>
      <c r="E120" s="54" t="s">
        <v>191</v>
      </c>
      <c r="F120" s="26">
        <f>F121</f>
        <v>20</v>
      </c>
      <c r="G120" s="26" t="e">
        <f>#REF!+#REF!</f>
        <v>#REF!</v>
      </c>
    </row>
    <row r="121" spans="1:7" ht="27.75" customHeight="1">
      <c r="A121" s="76">
        <v>112</v>
      </c>
      <c r="B121" s="3">
        <v>314</v>
      </c>
      <c r="C121" s="4" t="s">
        <v>192</v>
      </c>
      <c r="D121" s="4" t="s">
        <v>63</v>
      </c>
      <c r="E121" s="67" t="s">
        <v>335</v>
      </c>
      <c r="F121" s="27">
        <v>20</v>
      </c>
      <c r="G121" s="26"/>
    </row>
    <row r="122" spans="1:7" ht="21.75" customHeight="1">
      <c r="A122" s="76">
        <v>113</v>
      </c>
      <c r="B122" s="1">
        <v>400</v>
      </c>
      <c r="C122" s="2"/>
      <c r="D122" s="2"/>
      <c r="E122" s="58" t="s">
        <v>12</v>
      </c>
      <c r="F122" s="26">
        <f>SUM(F123+F126+F132+F142+F151)</f>
        <v>14536.59</v>
      </c>
      <c r="G122" s="26"/>
    </row>
    <row r="123" spans="1:7" ht="21.75" customHeight="1">
      <c r="A123" s="76">
        <v>114</v>
      </c>
      <c r="B123" s="1">
        <v>405</v>
      </c>
      <c r="C123" s="2"/>
      <c r="D123" s="2"/>
      <c r="E123" s="54" t="s">
        <v>282</v>
      </c>
      <c r="F123" s="26">
        <f>SUM(F124)</f>
        <v>145.9</v>
      </c>
      <c r="G123" s="26"/>
    </row>
    <row r="124" spans="1:7" ht="45" customHeight="1">
      <c r="A124" s="76">
        <v>115</v>
      </c>
      <c r="B124" s="1">
        <v>405</v>
      </c>
      <c r="C124" s="2" t="s">
        <v>284</v>
      </c>
      <c r="D124" s="2"/>
      <c r="E124" s="54" t="s">
        <v>283</v>
      </c>
      <c r="F124" s="26">
        <f>F125</f>
        <v>145.9</v>
      </c>
      <c r="G124" s="26"/>
    </row>
    <row r="125" spans="1:7" ht="36.75" customHeight="1">
      <c r="A125" s="76">
        <v>116</v>
      </c>
      <c r="B125" s="3">
        <v>405</v>
      </c>
      <c r="C125" s="4" t="s">
        <v>284</v>
      </c>
      <c r="D125" s="4" t="s">
        <v>63</v>
      </c>
      <c r="E125" s="67" t="s">
        <v>335</v>
      </c>
      <c r="F125" s="28">
        <v>145.9</v>
      </c>
      <c r="G125" s="26"/>
    </row>
    <row r="126" spans="1:7" ht="16.5" customHeight="1">
      <c r="A126" s="76">
        <v>117</v>
      </c>
      <c r="B126" s="1">
        <v>408</v>
      </c>
      <c r="C126" s="2"/>
      <c r="D126" s="2"/>
      <c r="E126" s="54" t="s">
        <v>13</v>
      </c>
      <c r="F126" s="26">
        <f>SUM(F127)</f>
        <v>6505.5</v>
      </c>
      <c r="G126" s="26"/>
    </row>
    <row r="127" spans="1:7" ht="26.25" customHeight="1">
      <c r="A127" s="76">
        <v>118</v>
      </c>
      <c r="B127" s="1">
        <v>408</v>
      </c>
      <c r="C127" s="45" t="s">
        <v>194</v>
      </c>
      <c r="D127" s="23"/>
      <c r="E127" s="54" t="s">
        <v>193</v>
      </c>
      <c r="F127" s="26">
        <f>F128+F130</f>
        <v>6505.5</v>
      </c>
      <c r="G127" s="27">
        <v>25916</v>
      </c>
    </row>
    <row r="128" spans="1:7" ht="30.75" customHeight="1">
      <c r="A128" s="76">
        <v>119</v>
      </c>
      <c r="B128" s="1">
        <v>408</v>
      </c>
      <c r="C128" s="45" t="s">
        <v>195</v>
      </c>
      <c r="D128" s="2"/>
      <c r="E128" s="54" t="s">
        <v>82</v>
      </c>
      <c r="F128" s="26">
        <f>F129</f>
        <v>100.5</v>
      </c>
      <c r="G128" s="26" t="e">
        <f>G129</f>
        <v>#REF!</v>
      </c>
    </row>
    <row r="129" spans="1:7" ht="28.5" customHeight="1">
      <c r="A129" s="76">
        <v>120</v>
      </c>
      <c r="B129" s="3">
        <v>408</v>
      </c>
      <c r="C129" s="50" t="s">
        <v>195</v>
      </c>
      <c r="D129" s="4" t="s">
        <v>53</v>
      </c>
      <c r="E129" s="57" t="s">
        <v>338</v>
      </c>
      <c r="F129" s="28">
        <f>340-239.5</f>
        <v>100.5</v>
      </c>
      <c r="G129" s="26" t="e">
        <f>G130</f>
        <v>#REF!</v>
      </c>
    </row>
    <row r="130" spans="1:7" ht="33.75" customHeight="1">
      <c r="A130" s="76">
        <v>121</v>
      </c>
      <c r="B130" s="1">
        <v>408</v>
      </c>
      <c r="C130" s="45" t="s">
        <v>196</v>
      </c>
      <c r="D130" s="2"/>
      <c r="E130" s="54" t="s">
        <v>81</v>
      </c>
      <c r="F130" s="26">
        <f>F131</f>
        <v>6405</v>
      </c>
      <c r="G130" s="26" t="e">
        <f>#REF!</f>
        <v>#REF!</v>
      </c>
    </row>
    <row r="131" spans="1:7" ht="38.25">
      <c r="A131" s="76">
        <v>122</v>
      </c>
      <c r="B131" s="3">
        <v>408</v>
      </c>
      <c r="C131" s="50" t="s">
        <v>196</v>
      </c>
      <c r="D131" s="4" t="s">
        <v>53</v>
      </c>
      <c r="E131" s="57" t="s">
        <v>338</v>
      </c>
      <c r="F131" s="27">
        <v>6405</v>
      </c>
      <c r="G131" s="26"/>
    </row>
    <row r="132" spans="1:7">
      <c r="A132" s="76">
        <v>123</v>
      </c>
      <c r="B132" s="1">
        <v>409</v>
      </c>
      <c r="C132" s="2"/>
      <c r="D132" s="2"/>
      <c r="E132" s="54" t="s">
        <v>54</v>
      </c>
      <c r="F132" s="26">
        <f>SUM(F133)</f>
        <v>7490.89</v>
      </c>
      <c r="G132" s="26"/>
    </row>
    <row r="133" spans="1:7" ht="25.5">
      <c r="A133" s="76">
        <v>124</v>
      </c>
      <c r="B133" s="1">
        <v>409</v>
      </c>
      <c r="C133" s="2" t="s">
        <v>194</v>
      </c>
      <c r="D133" s="2"/>
      <c r="E133" s="54" t="s">
        <v>193</v>
      </c>
      <c r="F133" s="26">
        <f>SUM(F134+F136+F138+F140)</f>
        <v>7490.89</v>
      </c>
      <c r="G133" s="26"/>
    </row>
    <row r="134" spans="1:7" s="17" customFormat="1" ht="28.5" customHeight="1">
      <c r="A134" s="76">
        <v>125</v>
      </c>
      <c r="B134" s="1">
        <v>409</v>
      </c>
      <c r="C134" s="2" t="s">
        <v>197</v>
      </c>
      <c r="D134" s="2"/>
      <c r="E134" s="54" t="s">
        <v>83</v>
      </c>
      <c r="F134" s="26">
        <f>F135</f>
        <v>2512.8900000000003</v>
      </c>
      <c r="G134" s="26"/>
    </row>
    <row r="135" spans="1:7" ht="38.25">
      <c r="A135" s="76">
        <v>126</v>
      </c>
      <c r="B135" s="3">
        <v>409</v>
      </c>
      <c r="C135" s="4" t="s">
        <v>197</v>
      </c>
      <c r="D135" s="4" t="s">
        <v>63</v>
      </c>
      <c r="E135" s="67" t="s">
        <v>335</v>
      </c>
      <c r="F135" s="28">
        <f>1177.7+1313.19+22</f>
        <v>2512.8900000000003</v>
      </c>
      <c r="G135" s="26"/>
    </row>
    <row r="136" spans="1:7" ht="34.5" customHeight="1">
      <c r="A136" s="76">
        <v>127</v>
      </c>
      <c r="B136" s="1">
        <v>409</v>
      </c>
      <c r="C136" s="2" t="s">
        <v>198</v>
      </c>
      <c r="D136" s="2"/>
      <c r="E136" s="54" t="s">
        <v>84</v>
      </c>
      <c r="F136" s="26">
        <f>F137</f>
        <v>2643</v>
      </c>
      <c r="G136" s="27"/>
    </row>
    <row r="137" spans="1:7" ht="24.75" customHeight="1">
      <c r="A137" s="76">
        <v>128</v>
      </c>
      <c r="B137" s="3">
        <v>409</v>
      </c>
      <c r="C137" s="4" t="s">
        <v>198</v>
      </c>
      <c r="D137" s="4" t="s">
        <v>63</v>
      </c>
      <c r="E137" s="67" t="s">
        <v>335</v>
      </c>
      <c r="F137" s="28">
        <f>3819+800-1976</f>
        <v>2643</v>
      </c>
      <c r="G137" s="27"/>
    </row>
    <row r="138" spans="1:7" ht="38.25">
      <c r="A138" s="76">
        <v>129</v>
      </c>
      <c r="B138" s="1">
        <v>409</v>
      </c>
      <c r="C138" s="8" t="s">
        <v>199</v>
      </c>
      <c r="D138" s="4"/>
      <c r="E138" s="56" t="s">
        <v>200</v>
      </c>
      <c r="F138" s="26">
        <f>F139</f>
        <v>381</v>
      </c>
      <c r="G138" s="26"/>
    </row>
    <row r="139" spans="1:7" ht="38.25">
      <c r="A139" s="76">
        <v>130</v>
      </c>
      <c r="B139" s="3">
        <v>409</v>
      </c>
      <c r="C139" s="4" t="s">
        <v>199</v>
      </c>
      <c r="D139" s="4" t="s">
        <v>63</v>
      </c>
      <c r="E139" s="67" t="s">
        <v>335</v>
      </c>
      <c r="F139" s="27">
        <f>181+200</f>
        <v>381</v>
      </c>
      <c r="G139" s="26"/>
    </row>
    <row r="140" spans="1:7" ht="27.75" customHeight="1">
      <c r="A140" s="76">
        <v>131</v>
      </c>
      <c r="B140" s="84">
        <v>409</v>
      </c>
      <c r="C140" s="85" t="s">
        <v>326</v>
      </c>
      <c r="D140" s="85"/>
      <c r="E140" s="88" t="s">
        <v>327</v>
      </c>
      <c r="F140" s="87">
        <f>SUM(F141)</f>
        <v>1954</v>
      </c>
      <c r="G140" s="26"/>
    </row>
    <row r="141" spans="1:7" ht="38.25">
      <c r="A141" s="76">
        <v>132</v>
      </c>
      <c r="B141" s="3">
        <v>409</v>
      </c>
      <c r="C141" s="4" t="s">
        <v>326</v>
      </c>
      <c r="D141" s="4" t="s">
        <v>63</v>
      </c>
      <c r="E141" s="67" t="s">
        <v>335</v>
      </c>
      <c r="F141" s="27">
        <v>1954</v>
      </c>
      <c r="G141" s="26"/>
    </row>
    <row r="142" spans="1:7">
      <c r="A142" s="76">
        <v>133</v>
      </c>
      <c r="B142" s="1">
        <v>410</v>
      </c>
      <c r="C142" s="2"/>
      <c r="D142" s="2"/>
      <c r="E142" s="54" t="s">
        <v>37</v>
      </c>
      <c r="F142" s="26">
        <f>SUM(F143)</f>
        <v>70</v>
      </c>
      <c r="G142" s="26"/>
    </row>
    <row r="143" spans="1:7" ht="27" customHeight="1">
      <c r="A143" s="76">
        <v>134</v>
      </c>
      <c r="B143" s="7">
        <v>410</v>
      </c>
      <c r="C143" s="8" t="s">
        <v>202</v>
      </c>
      <c r="D143" s="8"/>
      <c r="E143" s="54" t="s">
        <v>201</v>
      </c>
      <c r="F143" s="26">
        <f>SUM(F144)</f>
        <v>70</v>
      </c>
      <c r="G143" s="26"/>
    </row>
    <row r="144" spans="1:7" ht="58.5" customHeight="1">
      <c r="A144" s="76">
        <v>135</v>
      </c>
      <c r="B144" s="61">
        <v>410</v>
      </c>
      <c r="C144" s="62" t="s">
        <v>203</v>
      </c>
      <c r="D144" s="62"/>
      <c r="E144" s="54" t="s">
        <v>85</v>
      </c>
      <c r="F144" s="46">
        <f>SUM(F145+F147+F149)</f>
        <v>70</v>
      </c>
      <c r="G144" s="26"/>
    </row>
    <row r="145" spans="1:7" s="17" customFormat="1" ht="38.25">
      <c r="A145" s="76">
        <v>136</v>
      </c>
      <c r="B145" s="61">
        <v>410</v>
      </c>
      <c r="C145" s="62" t="s">
        <v>204</v>
      </c>
      <c r="D145" s="62"/>
      <c r="E145" s="54" t="s">
        <v>86</v>
      </c>
      <c r="F145" s="97">
        <f>40-40</f>
        <v>0</v>
      </c>
      <c r="G145" s="26"/>
    </row>
    <row r="146" spans="1:7" ht="38.25">
      <c r="A146" s="76">
        <v>137</v>
      </c>
      <c r="B146" s="63">
        <v>410</v>
      </c>
      <c r="C146" s="64" t="s">
        <v>204</v>
      </c>
      <c r="D146" s="50" t="s">
        <v>63</v>
      </c>
      <c r="E146" s="67" t="s">
        <v>335</v>
      </c>
      <c r="F146" s="47"/>
      <c r="G146" s="26"/>
    </row>
    <row r="147" spans="1:7" ht="26.25" customHeight="1">
      <c r="A147" s="76">
        <v>138</v>
      </c>
      <c r="B147" s="61">
        <v>410</v>
      </c>
      <c r="C147" s="62" t="s">
        <v>205</v>
      </c>
      <c r="D147" s="62"/>
      <c r="E147" s="54" t="s">
        <v>87</v>
      </c>
      <c r="F147" s="97">
        <f>F148</f>
        <v>20</v>
      </c>
      <c r="G147" s="26" t="e">
        <f>G156+#REF!+#REF!</f>
        <v>#REF!</v>
      </c>
    </row>
    <row r="148" spans="1:7" ht="25.5" customHeight="1">
      <c r="A148" s="76">
        <v>139</v>
      </c>
      <c r="B148" s="63">
        <v>410</v>
      </c>
      <c r="C148" s="64" t="s">
        <v>205</v>
      </c>
      <c r="D148" s="50" t="s">
        <v>63</v>
      </c>
      <c r="E148" s="67" t="s">
        <v>335</v>
      </c>
      <c r="F148" s="47">
        <f>60-40</f>
        <v>20</v>
      </c>
      <c r="G148" s="26"/>
    </row>
    <row r="149" spans="1:7" ht="50.25" customHeight="1">
      <c r="A149" s="76">
        <v>140</v>
      </c>
      <c r="B149" s="61">
        <v>410</v>
      </c>
      <c r="C149" s="62" t="s">
        <v>206</v>
      </c>
      <c r="D149" s="50"/>
      <c r="E149" s="54" t="s">
        <v>135</v>
      </c>
      <c r="F149" s="46">
        <f>F150</f>
        <v>50</v>
      </c>
      <c r="G149" s="26"/>
    </row>
    <row r="150" spans="1:7" ht="39" customHeight="1">
      <c r="A150" s="76">
        <v>141</v>
      </c>
      <c r="B150" s="63">
        <v>410</v>
      </c>
      <c r="C150" s="64" t="s">
        <v>206</v>
      </c>
      <c r="D150" s="50" t="s">
        <v>63</v>
      </c>
      <c r="E150" s="67" t="s">
        <v>335</v>
      </c>
      <c r="F150" s="47">
        <v>50</v>
      </c>
      <c r="G150" s="26"/>
    </row>
    <row r="151" spans="1:7" ht="25.5" customHeight="1">
      <c r="A151" s="76">
        <v>142</v>
      </c>
      <c r="B151" s="1">
        <v>412</v>
      </c>
      <c r="C151" s="2"/>
      <c r="D151" s="2"/>
      <c r="E151" s="54" t="s">
        <v>144</v>
      </c>
      <c r="F151" s="26">
        <f>SUM(F152+F159+F162)</f>
        <v>324.3</v>
      </c>
      <c r="G151" s="26"/>
    </row>
    <row r="152" spans="1:7" s="17" customFormat="1" ht="42" customHeight="1">
      <c r="A152" s="76">
        <v>143</v>
      </c>
      <c r="B152" s="1">
        <v>412</v>
      </c>
      <c r="C152" s="62" t="s">
        <v>208</v>
      </c>
      <c r="D152" s="8"/>
      <c r="E152" s="54" t="s">
        <v>207</v>
      </c>
      <c r="F152" s="26">
        <f>SUM(F153+F155+F157)</f>
        <v>50.5</v>
      </c>
      <c r="G152" s="26"/>
    </row>
    <row r="153" spans="1:7" s="16" customFormat="1" ht="67.5" customHeight="1">
      <c r="A153" s="76">
        <v>144</v>
      </c>
      <c r="B153" s="1">
        <v>412</v>
      </c>
      <c r="C153" s="45" t="s">
        <v>209</v>
      </c>
      <c r="D153" s="2"/>
      <c r="E153" s="94" t="s">
        <v>334</v>
      </c>
      <c r="F153" s="26">
        <f>F154</f>
        <v>33.5</v>
      </c>
      <c r="G153" s="28">
        <f>G154</f>
        <v>3161</v>
      </c>
    </row>
    <row r="154" spans="1:7" s="17" customFormat="1" ht="44.25" customHeight="1">
      <c r="A154" s="76">
        <v>145</v>
      </c>
      <c r="B154" s="3">
        <v>412</v>
      </c>
      <c r="C154" s="50" t="s">
        <v>209</v>
      </c>
      <c r="D154" s="4" t="s">
        <v>53</v>
      </c>
      <c r="E154" s="57" t="s">
        <v>338</v>
      </c>
      <c r="F154" s="28">
        <f>80-46.5</f>
        <v>33.5</v>
      </c>
      <c r="G154" s="26">
        <v>3161</v>
      </c>
    </row>
    <row r="155" spans="1:7" ht="27.75" customHeight="1">
      <c r="A155" s="76">
        <v>146</v>
      </c>
      <c r="B155" s="7">
        <v>412</v>
      </c>
      <c r="C155" s="62" t="s">
        <v>210</v>
      </c>
      <c r="D155" s="8"/>
      <c r="E155" s="54" t="s">
        <v>88</v>
      </c>
      <c r="F155" s="26">
        <f>F156</f>
        <v>5</v>
      </c>
      <c r="G155" s="27"/>
    </row>
    <row r="156" spans="1:7" ht="33.75" customHeight="1">
      <c r="A156" s="76">
        <v>147</v>
      </c>
      <c r="B156" s="9">
        <v>412</v>
      </c>
      <c r="C156" s="64" t="s">
        <v>210</v>
      </c>
      <c r="D156" s="10" t="s">
        <v>63</v>
      </c>
      <c r="E156" s="67" t="s">
        <v>335</v>
      </c>
      <c r="F156" s="28">
        <v>5</v>
      </c>
      <c r="G156" s="26" t="e">
        <f>#REF!+#REF!+#REF!</f>
        <v>#REF!</v>
      </c>
    </row>
    <row r="157" spans="1:7" s="16" customFormat="1" ht="43.5" customHeight="1">
      <c r="A157" s="76">
        <v>148</v>
      </c>
      <c r="B157" s="7">
        <v>412</v>
      </c>
      <c r="C157" s="62" t="s">
        <v>211</v>
      </c>
      <c r="D157" s="10"/>
      <c r="E157" s="54" t="s">
        <v>129</v>
      </c>
      <c r="F157" s="26">
        <f>F158</f>
        <v>12</v>
      </c>
      <c r="G157" s="28"/>
    </row>
    <row r="158" spans="1:7" s="16" customFormat="1" ht="41.25" customHeight="1">
      <c r="A158" s="76">
        <v>149</v>
      </c>
      <c r="B158" s="9">
        <v>412</v>
      </c>
      <c r="C158" s="64" t="s">
        <v>211</v>
      </c>
      <c r="D158" s="10" t="s">
        <v>63</v>
      </c>
      <c r="E158" s="67" t="s">
        <v>335</v>
      </c>
      <c r="F158" s="28">
        <v>12</v>
      </c>
      <c r="G158" s="28"/>
    </row>
    <row r="159" spans="1:7" s="17" customFormat="1" ht="41.25" customHeight="1">
      <c r="A159" s="76">
        <v>150</v>
      </c>
      <c r="B159" s="61">
        <v>412</v>
      </c>
      <c r="C159" s="62" t="s">
        <v>214</v>
      </c>
      <c r="D159" s="10"/>
      <c r="E159" s="59" t="s">
        <v>212</v>
      </c>
      <c r="F159" s="26">
        <f>F160</f>
        <v>0</v>
      </c>
      <c r="G159" s="26"/>
    </row>
    <row r="160" spans="1:7" s="17" customFormat="1" ht="17.25" customHeight="1">
      <c r="A160" s="76">
        <v>151</v>
      </c>
      <c r="B160" s="61">
        <v>412</v>
      </c>
      <c r="C160" s="62" t="s">
        <v>213</v>
      </c>
      <c r="D160" s="62"/>
      <c r="E160" s="59" t="s">
        <v>136</v>
      </c>
      <c r="F160" s="46">
        <f>F161</f>
        <v>0</v>
      </c>
      <c r="G160" s="26"/>
    </row>
    <row r="161" spans="1:11" s="16" customFormat="1" ht="31.5" customHeight="1">
      <c r="A161" s="76">
        <v>152</v>
      </c>
      <c r="B161" s="63">
        <v>412</v>
      </c>
      <c r="C161" s="64" t="s">
        <v>213</v>
      </c>
      <c r="D161" s="64" t="s">
        <v>63</v>
      </c>
      <c r="E161" s="67" t="s">
        <v>335</v>
      </c>
      <c r="F161" s="47">
        <f>46-46</f>
        <v>0</v>
      </c>
      <c r="G161" s="28"/>
    </row>
    <row r="162" spans="1:11" s="16" customFormat="1">
      <c r="A162" s="76">
        <v>153</v>
      </c>
      <c r="B162" s="61">
        <v>412</v>
      </c>
      <c r="C162" s="62" t="s">
        <v>156</v>
      </c>
      <c r="D162" s="62"/>
      <c r="E162" s="59" t="s">
        <v>60</v>
      </c>
      <c r="F162" s="46">
        <f>SUM(F163)</f>
        <v>273.8</v>
      </c>
      <c r="G162" s="28"/>
    </row>
    <row r="163" spans="1:11" s="16" customFormat="1" ht="46.5" customHeight="1">
      <c r="A163" s="76">
        <v>154</v>
      </c>
      <c r="B163" s="61">
        <v>412</v>
      </c>
      <c r="C163" s="62" t="s">
        <v>280</v>
      </c>
      <c r="D163" s="62"/>
      <c r="E163" s="59" t="s">
        <v>281</v>
      </c>
      <c r="F163" s="46">
        <f>SUM(F164)</f>
        <v>273.8</v>
      </c>
      <c r="G163" s="28"/>
    </row>
    <row r="164" spans="1:11" s="16" customFormat="1" ht="46.5" customHeight="1">
      <c r="A164" s="76">
        <v>155</v>
      </c>
      <c r="B164" s="63">
        <v>412</v>
      </c>
      <c r="C164" s="64" t="s">
        <v>280</v>
      </c>
      <c r="D164" s="64" t="s">
        <v>63</v>
      </c>
      <c r="E164" s="67" t="s">
        <v>335</v>
      </c>
      <c r="F164" s="47">
        <f>275.7-1.9</f>
        <v>273.8</v>
      </c>
      <c r="G164" s="28"/>
    </row>
    <row r="165" spans="1:11" s="16" customFormat="1" ht="27.75" customHeight="1">
      <c r="A165" s="76">
        <v>156</v>
      </c>
      <c r="B165" s="1">
        <v>500</v>
      </c>
      <c r="C165" s="2"/>
      <c r="D165" s="2"/>
      <c r="E165" s="58" t="s">
        <v>14</v>
      </c>
      <c r="F165" s="87">
        <f>SUM(F166+F172+F197+F206+F209)</f>
        <v>12542.907000000001</v>
      </c>
      <c r="G165" s="28"/>
    </row>
    <row r="166" spans="1:11" s="16" customFormat="1" ht="14.25" customHeight="1">
      <c r="A166" s="76">
        <v>157</v>
      </c>
      <c r="B166" s="1">
        <v>501</v>
      </c>
      <c r="C166" s="2"/>
      <c r="D166" s="2"/>
      <c r="E166" s="54" t="s">
        <v>15</v>
      </c>
      <c r="F166" s="26">
        <f>SUM(F167)</f>
        <v>1584.402</v>
      </c>
      <c r="G166" s="28"/>
    </row>
    <row r="167" spans="1:11" ht="41.25" customHeight="1">
      <c r="A167" s="76">
        <v>158</v>
      </c>
      <c r="B167" s="1">
        <v>501</v>
      </c>
      <c r="C167" s="2" t="s">
        <v>216</v>
      </c>
      <c r="D167" s="2"/>
      <c r="E167" s="56" t="s">
        <v>215</v>
      </c>
      <c r="F167" s="26">
        <f>F168+F170</f>
        <v>1584.402</v>
      </c>
      <c r="G167" s="26" t="e">
        <f>G168+#REF!+#REF!+#REF!</f>
        <v>#REF!</v>
      </c>
    </row>
    <row r="168" spans="1:11" ht="36.75" customHeight="1">
      <c r="A168" s="76">
        <v>159</v>
      </c>
      <c r="B168" s="1">
        <v>501</v>
      </c>
      <c r="C168" s="2" t="s">
        <v>217</v>
      </c>
      <c r="D168" s="4"/>
      <c r="E168" s="56" t="s">
        <v>289</v>
      </c>
      <c r="F168" s="26">
        <f>F169</f>
        <v>1104.402</v>
      </c>
      <c r="G168" s="26">
        <f>G169+G171</f>
        <v>6014</v>
      </c>
    </row>
    <row r="169" spans="1:11" ht="34.5" customHeight="1">
      <c r="A169" s="76">
        <v>160</v>
      </c>
      <c r="B169" s="3">
        <v>501</v>
      </c>
      <c r="C169" s="4" t="s">
        <v>217</v>
      </c>
      <c r="D169" s="4" t="s">
        <v>63</v>
      </c>
      <c r="E169" s="67" t="s">
        <v>335</v>
      </c>
      <c r="F169" s="28">
        <f>1210-15.598-90</f>
        <v>1104.402</v>
      </c>
      <c r="G169" s="26">
        <f>G170</f>
        <v>4909</v>
      </c>
      <c r="H169" s="99" t="s">
        <v>337</v>
      </c>
      <c r="I169" s="100"/>
      <c r="J169" s="100"/>
      <c r="K169" s="100"/>
    </row>
    <row r="170" spans="1:11">
      <c r="A170" s="76">
        <v>161</v>
      </c>
      <c r="B170" s="1">
        <v>501</v>
      </c>
      <c r="C170" s="2" t="s">
        <v>218</v>
      </c>
      <c r="D170" s="2"/>
      <c r="E170" s="54" t="s">
        <v>89</v>
      </c>
      <c r="F170" s="26">
        <f>F171</f>
        <v>480</v>
      </c>
      <c r="G170" s="27">
        <v>4909</v>
      </c>
    </row>
    <row r="171" spans="1:11" s="16" customFormat="1" ht="28.5" customHeight="1">
      <c r="A171" s="76">
        <v>162</v>
      </c>
      <c r="B171" s="3">
        <v>501</v>
      </c>
      <c r="C171" s="4" t="s">
        <v>218</v>
      </c>
      <c r="D171" s="4" t="s">
        <v>63</v>
      </c>
      <c r="E171" s="67" t="s">
        <v>335</v>
      </c>
      <c r="F171" s="28">
        <f>480-150+150</f>
        <v>480</v>
      </c>
      <c r="G171" s="28">
        <f>G172</f>
        <v>1105</v>
      </c>
    </row>
    <row r="172" spans="1:11" s="17" customFormat="1" ht="12.75" customHeight="1">
      <c r="A172" s="76">
        <v>163</v>
      </c>
      <c r="B172" s="1">
        <v>502</v>
      </c>
      <c r="C172" s="2"/>
      <c r="D172" s="2"/>
      <c r="E172" s="54" t="s">
        <v>16</v>
      </c>
      <c r="F172" s="26">
        <f>SUM(F173)</f>
        <v>6833.3350000000009</v>
      </c>
      <c r="G172" s="26">
        <v>1105</v>
      </c>
    </row>
    <row r="173" spans="1:11" ht="43.5" customHeight="1">
      <c r="A173" s="76">
        <v>164</v>
      </c>
      <c r="B173" s="1">
        <v>502</v>
      </c>
      <c r="C173" s="2" t="s">
        <v>216</v>
      </c>
      <c r="D173" s="2"/>
      <c r="E173" s="56" t="s">
        <v>215</v>
      </c>
      <c r="F173" s="26">
        <f>SUM(F174+F176+F178+F180+F182+F184+F186+F191+F193+F195)</f>
        <v>6833.3350000000009</v>
      </c>
      <c r="G173" s="26" t="e">
        <f>G174+#REF!+#REF!+#REF!</f>
        <v>#REF!</v>
      </c>
    </row>
    <row r="174" spans="1:11" ht="30.75" customHeight="1">
      <c r="A174" s="76">
        <v>165</v>
      </c>
      <c r="B174" s="1">
        <v>502</v>
      </c>
      <c r="C174" s="2" t="s">
        <v>219</v>
      </c>
      <c r="D174" s="2"/>
      <c r="E174" s="56" t="s">
        <v>90</v>
      </c>
      <c r="F174" s="26">
        <f>F175</f>
        <v>87.406999999999982</v>
      </c>
      <c r="G174" s="26" t="e">
        <f>G175</f>
        <v>#REF!</v>
      </c>
    </row>
    <row r="175" spans="1:11" ht="42" customHeight="1">
      <c r="A175" s="76">
        <v>166</v>
      </c>
      <c r="B175" s="3">
        <v>502</v>
      </c>
      <c r="C175" s="4" t="s">
        <v>219</v>
      </c>
      <c r="D175" s="4" t="s">
        <v>63</v>
      </c>
      <c r="E175" s="67" t="s">
        <v>335</v>
      </c>
      <c r="F175" s="28">
        <f>351+65-328.593</f>
        <v>87.406999999999982</v>
      </c>
      <c r="G175" s="26" t="e">
        <f>#REF!+#REF!</f>
        <v>#REF!</v>
      </c>
    </row>
    <row r="176" spans="1:11" ht="47.25" customHeight="1">
      <c r="A176" s="76">
        <v>167</v>
      </c>
      <c r="B176" s="1">
        <v>502</v>
      </c>
      <c r="C176" s="2" t="s">
        <v>220</v>
      </c>
      <c r="D176" s="2"/>
      <c r="E176" s="56" t="s">
        <v>91</v>
      </c>
      <c r="F176" s="26">
        <f>SUM(F177)</f>
        <v>275</v>
      </c>
      <c r="G176" s="26"/>
    </row>
    <row r="177" spans="1:7" s="16" customFormat="1" ht="24.75" customHeight="1">
      <c r="A177" s="76">
        <v>168</v>
      </c>
      <c r="B177" s="3">
        <v>502</v>
      </c>
      <c r="C177" s="4" t="s">
        <v>220</v>
      </c>
      <c r="D177" s="4" t="s">
        <v>63</v>
      </c>
      <c r="E177" s="67" t="s">
        <v>335</v>
      </c>
      <c r="F177" s="28">
        <v>275</v>
      </c>
      <c r="G177" s="28"/>
    </row>
    <row r="178" spans="1:7" ht="24.75" customHeight="1">
      <c r="A178" s="76">
        <v>169</v>
      </c>
      <c r="B178" s="1">
        <v>502</v>
      </c>
      <c r="C178" s="2" t="s">
        <v>221</v>
      </c>
      <c r="D178" s="2"/>
      <c r="E178" s="56" t="s">
        <v>137</v>
      </c>
      <c r="F178" s="26">
        <f>F179</f>
        <v>650</v>
      </c>
      <c r="G178" s="26"/>
    </row>
    <row r="179" spans="1:7" ht="25.5" customHeight="1">
      <c r="A179" s="76">
        <v>170</v>
      </c>
      <c r="B179" s="3">
        <v>502</v>
      </c>
      <c r="C179" s="4" t="s">
        <v>221</v>
      </c>
      <c r="D179" s="4" t="s">
        <v>63</v>
      </c>
      <c r="E179" s="67" t="s">
        <v>335</v>
      </c>
      <c r="F179" s="28">
        <v>650</v>
      </c>
      <c r="G179" s="26"/>
    </row>
    <row r="180" spans="1:7" s="17" customFormat="1" ht="45" customHeight="1">
      <c r="A180" s="76">
        <v>171</v>
      </c>
      <c r="B180" s="1">
        <v>502</v>
      </c>
      <c r="C180" s="2" t="s">
        <v>222</v>
      </c>
      <c r="D180" s="4"/>
      <c r="E180" s="54" t="s">
        <v>138</v>
      </c>
      <c r="F180" s="26">
        <f>F181</f>
        <v>60</v>
      </c>
      <c r="G180" s="26"/>
    </row>
    <row r="181" spans="1:7" ht="18" customHeight="1">
      <c r="A181" s="76">
        <v>172</v>
      </c>
      <c r="B181" s="3">
        <v>502</v>
      </c>
      <c r="C181" s="4" t="s">
        <v>222</v>
      </c>
      <c r="D181" s="4" t="s">
        <v>63</v>
      </c>
      <c r="E181" s="67" t="s">
        <v>335</v>
      </c>
      <c r="F181" s="75">
        <f>360-300</f>
        <v>60</v>
      </c>
      <c r="G181" s="26"/>
    </row>
    <row r="182" spans="1:7" ht="24.75" customHeight="1">
      <c r="A182" s="76">
        <v>173</v>
      </c>
      <c r="B182" s="1">
        <v>502</v>
      </c>
      <c r="C182" s="2" t="s">
        <v>223</v>
      </c>
      <c r="D182" s="4"/>
      <c r="E182" s="54" t="s">
        <v>139</v>
      </c>
      <c r="F182" s="26">
        <f>F183</f>
        <v>1122</v>
      </c>
      <c r="G182" s="26"/>
    </row>
    <row r="183" spans="1:7" s="16" customFormat="1" ht="24.75" customHeight="1">
      <c r="A183" s="76">
        <v>174</v>
      </c>
      <c r="B183" s="3">
        <v>502</v>
      </c>
      <c r="C183" s="4" t="s">
        <v>223</v>
      </c>
      <c r="D183" s="4" t="s">
        <v>63</v>
      </c>
      <c r="E183" s="67" t="s">
        <v>335</v>
      </c>
      <c r="F183" s="28">
        <v>1122</v>
      </c>
      <c r="G183" s="28"/>
    </row>
    <row r="184" spans="1:7" s="16" customFormat="1" ht="24.75" customHeight="1">
      <c r="A184" s="76">
        <v>175</v>
      </c>
      <c r="B184" s="89">
        <v>502</v>
      </c>
      <c r="C184" s="90" t="s">
        <v>328</v>
      </c>
      <c r="D184" s="90"/>
      <c r="E184" s="91" t="s">
        <v>329</v>
      </c>
      <c r="F184" s="92">
        <f>SUM(F185)</f>
        <v>108.58799999999999</v>
      </c>
      <c r="G184" s="28"/>
    </row>
    <row r="185" spans="1:7" s="16" customFormat="1" ht="24.75" customHeight="1">
      <c r="A185" s="76">
        <v>176</v>
      </c>
      <c r="B185" s="3">
        <v>502</v>
      </c>
      <c r="C185" s="4" t="s">
        <v>328</v>
      </c>
      <c r="D185" s="4" t="s">
        <v>63</v>
      </c>
      <c r="E185" s="67" t="s">
        <v>335</v>
      </c>
      <c r="F185" s="28">
        <v>108.58799999999999</v>
      </c>
      <c r="G185" s="28"/>
    </row>
    <row r="186" spans="1:7" ht="53.25" customHeight="1">
      <c r="A186" s="76">
        <v>177</v>
      </c>
      <c r="B186" s="1">
        <v>502</v>
      </c>
      <c r="C186" s="45" t="s">
        <v>271</v>
      </c>
      <c r="D186" s="4"/>
      <c r="E186" s="54" t="s">
        <v>140</v>
      </c>
      <c r="F186" s="26">
        <f>SUM(F187+F189)</f>
        <v>3520</v>
      </c>
      <c r="G186" s="27"/>
    </row>
    <row r="187" spans="1:7" ht="27.75" customHeight="1">
      <c r="A187" s="76">
        <v>178</v>
      </c>
      <c r="B187" s="1">
        <v>502</v>
      </c>
      <c r="C187" s="45" t="s">
        <v>272</v>
      </c>
      <c r="D187" s="4"/>
      <c r="E187" s="54" t="s">
        <v>141</v>
      </c>
      <c r="F187" s="26">
        <f>F188</f>
        <v>3320</v>
      </c>
      <c r="G187" s="27"/>
    </row>
    <row r="188" spans="1:7" ht="45.75" customHeight="1">
      <c r="A188" s="76">
        <v>179</v>
      </c>
      <c r="B188" s="3">
        <v>502</v>
      </c>
      <c r="C188" s="50" t="s">
        <v>272</v>
      </c>
      <c r="D188" s="4" t="s">
        <v>63</v>
      </c>
      <c r="E188" s="67" t="s">
        <v>335</v>
      </c>
      <c r="F188" s="28">
        <v>3320</v>
      </c>
      <c r="G188" s="27"/>
    </row>
    <row r="189" spans="1:7" ht="15" customHeight="1">
      <c r="A189" s="76">
        <v>180</v>
      </c>
      <c r="B189" s="1">
        <v>502</v>
      </c>
      <c r="C189" s="45" t="s">
        <v>273</v>
      </c>
      <c r="D189" s="4"/>
      <c r="E189" s="54" t="s">
        <v>142</v>
      </c>
      <c r="F189" s="26">
        <f>F190</f>
        <v>200</v>
      </c>
      <c r="G189" s="27"/>
    </row>
    <row r="190" spans="1:7" ht="26.25" customHeight="1">
      <c r="A190" s="82">
        <v>181</v>
      </c>
      <c r="B190" s="3">
        <v>502</v>
      </c>
      <c r="C190" s="50" t="s">
        <v>273</v>
      </c>
      <c r="D190" s="4" t="s">
        <v>63</v>
      </c>
      <c r="E190" s="67" t="s">
        <v>335</v>
      </c>
      <c r="F190" s="28">
        <v>200</v>
      </c>
      <c r="G190" s="27"/>
    </row>
    <row r="191" spans="1:7" ht="26.25" customHeight="1">
      <c r="A191" s="82">
        <v>182</v>
      </c>
      <c r="B191" s="1">
        <v>502</v>
      </c>
      <c r="C191" s="45" t="s">
        <v>274</v>
      </c>
      <c r="D191" s="4"/>
      <c r="E191" s="54" t="s">
        <v>146</v>
      </c>
      <c r="F191" s="26">
        <f>F192</f>
        <v>510.33999999999992</v>
      </c>
      <c r="G191" s="27"/>
    </row>
    <row r="192" spans="1:7" ht="26.25" customHeight="1">
      <c r="A192" s="82">
        <v>183</v>
      </c>
      <c r="B192" s="3">
        <v>502</v>
      </c>
      <c r="C192" s="50" t="s">
        <v>274</v>
      </c>
      <c r="D192" s="4" t="s">
        <v>53</v>
      </c>
      <c r="E192" s="57" t="s">
        <v>338</v>
      </c>
      <c r="F192" s="28">
        <f>1380-234.306-635.354</f>
        <v>510.33999999999992</v>
      </c>
      <c r="G192" s="27"/>
    </row>
    <row r="193" spans="1:7" ht="42" customHeight="1">
      <c r="A193" s="82">
        <v>184</v>
      </c>
      <c r="B193" s="1">
        <v>502</v>
      </c>
      <c r="C193" s="45" t="s">
        <v>275</v>
      </c>
      <c r="D193" s="4"/>
      <c r="E193" s="54" t="s">
        <v>147</v>
      </c>
      <c r="F193" s="26">
        <f>F194</f>
        <v>180</v>
      </c>
      <c r="G193" s="27"/>
    </row>
    <row r="194" spans="1:7" ht="26.25" customHeight="1">
      <c r="A194" s="82">
        <v>185</v>
      </c>
      <c r="B194" s="3">
        <v>502</v>
      </c>
      <c r="C194" s="50" t="s">
        <v>275</v>
      </c>
      <c r="D194" s="4" t="s">
        <v>53</v>
      </c>
      <c r="E194" s="57" t="s">
        <v>338</v>
      </c>
      <c r="F194" s="75">
        <f>500-320</f>
        <v>180</v>
      </c>
      <c r="G194" s="27"/>
    </row>
    <row r="195" spans="1:7" ht="45.75" customHeight="1">
      <c r="A195" s="82">
        <v>186</v>
      </c>
      <c r="B195" s="84">
        <v>502</v>
      </c>
      <c r="C195" s="93" t="s">
        <v>330</v>
      </c>
      <c r="D195" s="85"/>
      <c r="E195" s="94" t="s">
        <v>331</v>
      </c>
      <c r="F195" s="87">
        <f>SUM(F196)</f>
        <v>320</v>
      </c>
      <c r="G195" s="27"/>
    </row>
    <row r="196" spans="1:7" ht="43.5" customHeight="1">
      <c r="A196" s="82">
        <v>187</v>
      </c>
      <c r="B196" s="3">
        <v>502</v>
      </c>
      <c r="C196" s="50" t="s">
        <v>330</v>
      </c>
      <c r="D196" s="4" t="s">
        <v>53</v>
      </c>
      <c r="E196" s="57" t="s">
        <v>338</v>
      </c>
      <c r="F196" s="75">
        <v>320</v>
      </c>
      <c r="G196" s="27"/>
    </row>
    <row r="197" spans="1:7" ht="18.75" customHeight="1">
      <c r="A197" s="82">
        <v>188</v>
      </c>
      <c r="B197" s="48">
        <v>503</v>
      </c>
      <c r="C197" s="45"/>
      <c r="D197" s="45"/>
      <c r="E197" s="59" t="s">
        <v>17</v>
      </c>
      <c r="F197" s="46">
        <f>SUM(F198)</f>
        <v>4054.17</v>
      </c>
      <c r="G197" s="27"/>
    </row>
    <row r="198" spans="1:7" ht="43.5" customHeight="1">
      <c r="A198" s="82">
        <v>189</v>
      </c>
      <c r="B198" s="1">
        <v>503</v>
      </c>
      <c r="C198" s="2" t="s">
        <v>216</v>
      </c>
      <c r="D198" s="2"/>
      <c r="E198" s="56" t="s">
        <v>215</v>
      </c>
      <c r="F198" s="26">
        <f>SUM(F199+F201+F203)</f>
        <v>4054.17</v>
      </c>
      <c r="G198" s="26" t="e">
        <f>#REF!+#REF!+#REF!+#REF!+#REF!</f>
        <v>#REF!</v>
      </c>
    </row>
    <row r="199" spans="1:7" s="17" customFormat="1" ht="18.75" customHeight="1">
      <c r="A199" s="82">
        <v>190</v>
      </c>
      <c r="B199" s="1">
        <v>503</v>
      </c>
      <c r="C199" s="2" t="s">
        <v>305</v>
      </c>
      <c r="D199" s="2"/>
      <c r="E199" s="54" t="s">
        <v>18</v>
      </c>
      <c r="F199" s="26">
        <f>F200</f>
        <v>2731.58</v>
      </c>
      <c r="G199" s="26">
        <v>150</v>
      </c>
    </row>
    <row r="200" spans="1:7" s="17" customFormat="1" ht="16.5" customHeight="1">
      <c r="A200" s="82">
        <v>191</v>
      </c>
      <c r="B200" s="3">
        <v>503</v>
      </c>
      <c r="C200" s="4" t="s">
        <v>305</v>
      </c>
      <c r="D200" s="4" t="s">
        <v>63</v>
      </c>
      <c r="E200" s="67" t="s">
        <v>335</v>
      </c>
      <c r="F200" s="28">
        <f>2518+73.58+140</f>
        <v>2731.58</v>
      </c>
      <c r="G200" s="26"/>
    </row>
    <row r="201" spans="1:7" s="17" customFormat="1" ht="17.25" customHeight="1">
      <c r="A201" s="82">
        <v>192</v>
      </c>
      <c r="B201" s="1">
        <v>503</v>
      </c>
      <c r="C201" s="2" t="s">
        <v>306</v>
      </c>
      <c r="D201" s="2"/>
      <c r="E201" s="54" t="s">
        <v>19</v>
      </c>
      <c r="F201" s="26">
        <f>F202</f>
        <v>405</v>
      </c>
      <c r="G201" s="26"/>
    </row>
    <row r="202" spans="1:7" s="16" customFormat="1" ht="30.75" customHeight="1">
      <c r="A202" s="82">
        <v>193</v>
      </c>
      <c r="B202" s="3">
        <v>503</v>
      </c>
      <c r="C202" s="4" t="s">
        <v>306</v>
      </c>
      <c r="D202" s="4" t="s">
        <v>63</v>
      </c>
      <c r="E202" s="67" t="s">
        <v>335</v>
      </c>
      <c r="F202" s="28">
        <f>445-40</f>
        <v>405</v>
      </c>
      <c r="G202" s="28"/>
    </row>
    <row r="203" spans="1:7" ht="25.5" customHeight="1">
      <c r="A203" s="82">
        <v>194</v>
      </c>
      <c r="B203" s="1">
        <v>503</v>
      </c>
      <c r="C203" s="2" t="s">
        <v>307</v>
      </c>
      <c r="D203" s="2"/>
      <c r="E203" s="54" t="s">
        <v>92</v>
      </c>
      <c r="F203" s="26">
        <f>SUM(F204)</f>
        <v>917.59</v>
      </c>
      <c r="G203" s="28">
        <v>50</v>
      </c>
    </row>
    <row r="204" spans="1:7" ht="25.5" customHeight="1">
      <c r="A204" s="82">
        <v>195</v>
      </c>
      <c r="B204" s="3">
        <v>503</v>
      </c>
      <c r="C204" s="4" t="s">
        <v>307</v>
      </c>
      <c r="D204" s="4" t="s">
        <v>63</v>
      </c>
      <c r="E204" s="67" t="s">
        <v>335</v>
      </c>
      <c r="F204" s="27">
        <f>1011.7-50-34.11-14+14-10</f>
        <v>917.59</v>
      </c>
      <c r="G204" s="28"/>
    </row>
    <row r="205" spans="1:7" ht="22.5" customHeight="1">
      <c r="A205" s="82">
        <v>196</v>
      </c>
      <c r="B205" s="1">
        <v>505</v>
      </c>
      <c r="C205" s="2"/>
      <c r="D205" s="2"/>
      <c r="E205" s="54" t="s">
        <v>58</v>
      </c>
      <c r="F205" s="26">
        <f>SUM(F206+F209)</f>
        <v>71</v>
      </c>
      <c r="G205" s="27"/>
    </row>
    <row r="206" spans="1:7" ht="42" customHeight="1">
      <c r="A206" s="82">
        <v>197</v>
      </c>
      <c r="B206" s="1">
        <v>505</v>
      </c>
      <c r="C206" s="2" t="s">
        <v>216</v>
      </c>
      <c r="D206" s="2"/>
      <c r="E206" s="56" t="s">
        <v>215</v>
      </c>
      <c r="F206" s="26">
        <f>SUM(F207)</f>
        <v>21</v>
      </c>
      <c r="G206" s="27"/>
    </row>
    <row r="207" spans="1:7" ht="30" customHeight="1">
      <c r="A207" s="82">
        <v>198</v>
      </c>
      <c r="B207" s="1">
        <v>505</v>
      </c>
      <c r="C207" s="2" t="s">
        <v>308</v>
      </c>
      <c r="D207" s="2"/>
      <c r="E207" s="72" t="s">
        <v>148</v>
      </c>
      <c r="F207" s="26">
        <f>F208</f>
        <v>21</v>
      </c>
      <c r="G207" s="27"/>
    </row>
    <row r="208" spans="1:7" ht="45" customHeight="1">
      <c r="A208" s="82">
        <v>199</v>
      </c>
      <c r="B208" s="3">
        <v>505</v>
      </c>
      <c r="C208" s="4" t="s">
        <v>308</v>
      </c>
      <c r="D208" s="4" t="s">
        <v>53</v>
      </c>
      <c r="E208" s="57" t="s">
        <v>338</v>
      </c>
      <c r="F208" s="75">
        <v>21</v>
      </c>
      <c r="G208" s="27"/>
    </row>
    <row r="209" spans="1:7" ht="37.5" customHeight="1">
      <c r="A209" s="82">
        <v>200</v>
      </c>
      <c r="B209" s="48">
        <v>505</v>
      </c>
      <c r="C209" s="45" t="s">
        <v>311</v>
      </c>
      <c r="D209" s="45"/>
      <c r="E209" s="59" t="s">
        <v>224</v>
      </c>
      <c r="F209" s="46">
        <f>F210</f>
        <v>50</v>
      </c>
      <c r="G209" s="27"/>
    </row>
    <row r="210" spans="1:7" ht="25.5" customHeight="1">
      <c r="A210" s="82">
        <v>201</v>
      </c>
      <c r="B210" s="48">
        <v>505</v>
      </c>
      <c r="C210" s="45" t="s">
        <v>225</v>
      </c>
      <c r="D210" s="45"/>
      <c r="E210" s="59" t="s">
        <v>93</v>
      </c>
      <c r="F210" s="46">
        <f>F211</f>
        <v>50</v>
      </c>
      <c r="G210" s="27"/>
    </row>
    <row r="211" spans="1:7" ht="28.5" customHeight="1">
      <c r="A211" s="82">
        <v>202</v>
      </c>
      <c r="B211" s="49">
        <v>505</v>
      </c>
      <c r="C211" s="50" t="s">
        <v>225</v>
      </c>
      <c r="D211" s="50" t="s">
        <v>63</v>
      </c>
      <c r="E211" s="67" t="s">
        <v>335</v>
      </c>
      <c r="F211" s="71">
        <v>50</v>
      </c>
      <c r="G211" s="27"/>
    </row>
    <row r="212" spans="1:7" ht="24" customHeight="1">
      <c r="A212" s="82">
        <v>203</v>
      </c>
      <c r="B212" s="1">
        <v>600</v>
      </c>
      <c r="C212" s="2"/>
      <c r="D212" s="2"/>
      <c r="E212" s="58" t="s">
        <v>20</v>
      </c>
      <c r="F212" s="26">
        <f>SUM(F213)</f>
        <v>453</v>
      </c>
      <c r="G212" s="27"/>
    </row>
    <row r="213" spans="1:7" ht="24" customHeight="1">
      <c r="A213" s="82">
        <v>204</v>
      </c>
      <c r="B213" s="1">
        <v>603</v>
      </c>
      <c r="C213" s="2"/>
      <c r="D213" s="2"/>
      <c r="E213" s="54" t="s">
        <v>295</v>
      </c>
      <c r="F213" s="26">
        <f>SUM(F214)</f>
        <v>453</v>
      </c>
      <c r="G213" s="27"/>
    </row>
    <row r="214" spans="1:7" ht="28.5" customHeight="1">
      <c r="A214" s="82">
        <v>205</v>
      </c>
      <c r="B214" s="1">
        <v>603</v>
      </c>
      <c r="C214" s="2" t="s">
        <v>310</v>
      </c>
      <c r="D214" s="2"/>
      <c r="E214" s="54" t="s">
        <v>226</v>
      </c>
      <c r="F214" s="26">
        <f>F215</f>
        <v>453</v>
      </c>
      <c r="G214" s="26" t="e">
        <f>G215</f>
        <v>#REF!</v>
      </c>
    </row>
    <row r="215" spans="1:7" ht="50.25" customHeight="1">
      <c r="A215" s="82">
        <v>206</v>
      </c>
      <c r="B215" s="1">
        <v>603</v>
      </c>
      <c r="C215" s="2" t="s">
        <v>227</v>
      </c>
      <c r="D215" s="4"/>
      <c r="E215" s="54" t="s">
        <v>94</v>
      </c>
      <c r="F215" s="26">
        <f>F216</f>
        <v>453</v>
      </c>
      <c r="G215" s="26" t="e">
        <f>G216+#REF!+#REF!</f>
        <v>#REF!</v>
      </c>
    </row>
    <row r="216" spans="1:7" ht="25.5" customHeight="1">
      <c r="A216" s="82">
        <v>207</v>
      </c>
      <c r="B216" s="3">
        <v>603</v>
      </c>
      <c r="C216" s="4" t="s">
        <v>227</v>
      </c>
      <c r="D216" s="4" t="s">
        <v>63</v>
      </c>
      <c r="E216" s="67" t="s">
        <v>335</v>
      </c>
      <c r="F216" s="27">
        <f>465-50+38-35+35</f>
        <v>453</v>
      </c>
      <c r="G216" s="26">
        <f>G217</f>
        <v>581</v>
      </c>
    </row>
    <row r="217" spans="1:7" ht="21.75" customHeight="1">
      <c r="A217" s="82">
        <v>208</v>
      </c>
      <c r="B217" s="1">
        <v>700</v>
      </c>
      <c r="C217" s="2"/>
      <c r="D217" s="2"/>
      <c r="E217" s="58" t="s">
        <v>21</v>
      </c>
      <c r="F217" s="26">
        <f>SUM(F218+F232+F253)</f>
        <v>116630.55900000001</v>
      </c>
      <c r="G217" s="26">
        <f>G218</f>
        <v>581</v>
      </c>
    </row>
    <row r="218" spans="1:7" ht="22.5" customHeight="1">
      <c r="A218" s="82">
        <v>209</v>
      </c>
      <c r="B218" s="1">
        <v>701</v>
      </c>
      <c r="C218" s="2"/>
      <c r="D218" s="2"/>
      <c r="E218" s="54" t="s">
        <v>22</v>
      </c>
      <c r="F218" s="26">
        <f>SUM(F219)</f>
        <v>42746.400000000001</v>
      </c>
      <c r="G218" s="27">
        <v>581</v>
      </c>
    </row>
    <row r="219" spans="1:7" ht="24" customHeight="1">
      <c r="A219" s="82">
        <v>210</v>
      </c>
      <c r="B219" s="1">
        <v>701</v>
      </c>
      <c r="C219" s="2" t="s">
        <v>229</v>
      </c>
      <c r="D219" s="4"/>
      <c r="E219" s="54" t="s">
        <v>228</v>
      </c>
      <c r="F219" s="26">
        <f>F220+F225</f>
        <v>42746.400000000001</v>
      </c>
      <c r="G219" s="27"/>
    </row>
    <row r="220" spans="1:7" ht="34.5" customHeight="1">
      <c r="A220" s="82">
        <v>211</v>
      </c>
      <c r="B220" s="1">
        <v>701</v>
      </c>
      <c r="C220" s="2" t="s">
        <v>230</v>
      </c>
      <c r="D220" s="2"/>
      <c r="E220" s="54" t="s">
        <v>95</v>
      </c>
      <c r="F220" s="26">
        <f>SUM(F221)</f>
        <v>24969.4</v>
      </c>
      <c r="G220" s="27"/>
    </row>
    <row r="221" spans="1:7" ht="45.75" customHeight="1">
      <c r="A221" s="82">
        <v>212</v>
      </c>
      <c r="B221" s="1">
        <v>701</v>
      </c>
      <c r="C221" s="2" t="s">
        <v>231</v>
      </c>
      <c r="D221" s="2"/>
      <c r="E221" s="54" t="s">
        <v>96</v>
      </c>
      <c r="F221" s="26">
        <f>SUM(F222:F224)</f>
        <v>24969.4</v>
      </c>
      <c r="G221" s="27"/>
    </row>
    <row r="222" spans="1:7" ht="27" customHeight="1">
      <c r="A222" s="82">
        <v>213</v>
      </c>
      <c r="B222" s="3">
        <v>701</v>
      </c>
      <c r="C222" s="4" t="s">
        <v>231</v>
      </c>
      <c r="D222" s="4" t="s">
        <v>44</v>
      </c>
      <c r="E222" s="57" t="s">
        <v>45</v>
      </c>
      <c r="F222" s="28">
        <f>9413-30.6</f>
        <v>9382.4</v>
      </c>
      <c r="G222" s="27"/>
    </row>
    <row r="223" spans="1:7" ht="26.25" customHeight="1">
      <c r="A223" s="82">
        <v>214</v>
      </c>
      <c r="B223" s="3">
        <v>701</v>
      </c>
      <c r="C223" s="4" t="s">
        <v>231</v>
      </c>
      <c r="D223" s="4" t="s">
        <v>63</v>
      </c>
      <c r="E223" s="67" t="s">
        <v>335</v>
      </c>
      <c r="F223" s="28">
        <f>15587-40</f>
        <v>15547</v>
      </c>
      <c r="G223" s="27"/>
    </row>
    <row r="224" spans="1:7" ht="26.25" customHeight="1">
      <c r="A224" s="82">
        <v>215</v>
      </c>
      <c r="B224" s="3">
        <v>701</v>
      </c>
      <c r="C224" s="4" t="s">
        <v>231</v>
      </c>
      <c r="D224" s="4" t="s">
        <v>314</v>
      </c>
      <c r="E224" s="57" t="s">
        <v>315</v>
      </c>
      <c r="F224" s="28">
        <v>40</v>
      </c>
      <c r="G224" s="27"/>
    </row>
    <row r="225" spans="1:7" ht="62.25" customHeight="1">
      <c r="A225" s="82">
        <v>216</v>
      </c>
      <c r="B225" s="1">
        <v>701</v>
      </c>
      <c r="C225" s="2" t="s">
        <v>232</v>
      </c>
      <c r="D225" s="4"/>
      <c r="E225" s="54" t="s">
        <v>97</v>
      </c>
      <c r="F225" s="26">
        <f>F226+F229</f>
        <v>17777</v>
      </c>
      <c r="G225" s="27"/>
    </row>
    <row r="226" spans="1:7" ht="68.25" customHeight="1">
      <c r="A226" s="82">
        <v>217</v>
      </c>
      <c r="B226" s="1">
        <v>701</v>
      </c>
      <c r="C226" s="2" t="s">
        <v>233</v>
      </c>
      <c r="D226" s="4"/>
      <c r="E226" s="54" t="s">
        <v>98</v>
      </c>
      <c r="F226" s="26">
        <f>SUM(F227:F228)</f>
        <v>17437</v>
      </c>
      <c r="G226" s="27"/>
    </row>
    <row r="227" spans="1:7" ht="15.75" customHeight="1">
      <c r="A227" s="82">
        <v>218</v>
      </c>
      <c r="B227" s="3">
        <v>701</v>
      </c>
      <c r="C227" s="4" t="s">
        <v>233</v>
      </c>
      <c r="D227" s="4" t="s">
        <v>44</v>
      </c>
      <c r="E227" s="57" t="s">
        <v>45</v>
      </c>
      <c r="F227" s="28">
        <v>0</v>
      </c>
      <c r="G227" s="26" t="e">
        <f>G229+G248+G266+G279</f>
        <v>#REF!</v>
      </c>
    </row>
    <row r="228" spans="1:7" ht="15.75" customHeight="1">
      <c r="A228" s="82">
        <v>219</v>
      </c>
      <c r="B228" s="3">
        <v>701</v>
      </c>
      <c r="C228" s="4" t="s">
        <v>318</v>
      </c>
      <c r="D228" s="4" t="s">
        <v>44</v>
      </c>
      <c r="E228" s="57" t="s">
        <v>45</v>
      </c>
      <c r="F228" s="28">
        <f>17505.6-68.6</f>
        <v>17437</v>
      </c>
      <c r="G228" s="26"/>
    </row>
    <row r="229" spans="1:7" ht="74.25" customHeight="1">
      <c r="A229" s="82">
        <v>220</v>
      </c>
      <c r="B229" s="1">
        <v>701</v>
      </c>
      <c r="C229" s="2" t="s">
        <v>234</v>
      </c>
      <c r="D229" s="4"/>
      <c r="E229" s="54" t="s">
        <v>99</v>
      </c>
      <c r="F229" s="26">
        <f>SUM(F230:F231)</f>
        <v>340</v>
      </c>
      <c r="G229" s="26" t="e">
        <f>#REF!+#REF!+#REF!+#REF!+#REF!+#REF!</f>
        <v>#REF!</v>
      </c>
    </row>
    <row r="230" spans="1:7" ht="30" customHeight="1">
      <c r="A230" s="82">
        <v>221</v>
      </c>
      <c r="B230" s="3">
        <v>701</v>
      </c>
      <c r="C230" s="4" t="s">
        <v>234</v>
      </c>
      <c r="D230" s="4" t="s">
        <v>63</v>
      </c>
      <c r="E230" s="67" t="s">
        <v>335</v>
      </c>
      <c r="F230" s="28">
        <v>0</v>
      </c>
      <c r="G230" s="26"/>
    </row>
    <row r="231" spans="1:7" ht="30" customHeight="1">
      <c r="A231" s="82">
        <v>222</v>
      </c>
      <c r="B231" s="3">
        <v>701</v>
      </c>
      <c r="C231" s="4" t="s">
        <v>319</v>
      </c>
      <c r="D231" s="4" t="s">
        <v>63</v>
      </c>
      <c r="E231" s="67" t="s">
        <v>335</v>
      </c>
      <c r="F231" s="28">
        <f>271.4+68.6</f>
        <v>340</v>
      </c>
      <c r="G231" s="26"/>
    </row>
    <row r="232" spans="1:7" ht="27" customHeight="1">
      <c r="A232" s="82">
        <v>223</v>
      </c>
      <c r="B232" s="1">
        <v>702</v>
      </c>
      <c r="C232" s="2"/>
      <c r="D232" s="2"/>
      <c r="E232" s="54" t="s">
        <v>23</v>
      </c>
      <c r="F232" s="26">
        <f>SUM(F233)</f>
        <v>71258.3</v>
      </c>
      <c r="G232" s="26"/>
    </row>
    <row r="233" spans="1:7" ht="42.75" customHeight="1">
      <c r="A233" s="82">
        <v>224</v>
      </c>
      <c r="B233" s="1">
        <v>702</v>
      </c>
      <c r="C233" s="2" t="s">
        <v>229</v>
      </c>
      <c r="D233" s="2"/>
      <c r="E233" s="54" t="s">
        <v>228</v>
      </c>
      <c r="F233" s="26">
        <f>SUM(F234+F239+F244+F251)</f>
        <v>71258.3</v>
      </c>
      <c r="G233" s="26">
        <f>G235</f>
        <v>81276</v>
      </c>
    </row>
    <row r="234" spans="1:7" ht="35.25" customHeight="1">
      <c r="A234" s="82">
        <v>225</v>
      </c>
      <c r="B234" s="1">
        <v>702</v>
      </c>
      <c r="C234" s="2" t="s">
        <v>235</v>
      </c>
      <c r="D234" s="2"/>
      <c r="E234" s="54" t="s">
        <v>100</v>
      </c>
      <c r="F234" s="26">
        <f>F235</f>
        <v>23287</v>
      </c>
      <c r="G234" s="26"/>
    </row>
    <row r="235" spans="1:7" ht="55.5" customHeight="1">
      <c r="A235" s="82">
        <v>226</v>
      </c>
      <c r="B235" s="1">
        <v>702</v>
      </c>
      <c r="C235" s="2" t="s">
        <v>236</v>
      </c>
      <c r="D235" s="2"/>
      <c r="E235" s="54" t="s">
        <v>101</v>
      </c>
      <c r="F235" s="26">
        <f>SUM(F236:F238)</f>
        <v>23287</v>
      </c>
      <c r="G235" s="27">
        <v>81276</v>
      </c>
    </row>
    <row r="236" spans="1:7" ht="17.25" customHeight="1">
      <c r="A236" s="82">
        <v>227</v>
      </c>
      <c r="B236" s="3">
        <v>702</v>
      </c>
      <c r="C236" s="4" t="s">
        <v>236</v>
      </c>
      <c r="D236" s="4" t="s">
        <v>44</v>
      </c>
      <c r="E236" s="57" t="s">
        <v>45</v>
      </c>
      <c r="F236" s="28">
        <f>12584-90</f>
        <v>12494</v>
      </c>
      <c r="G236" s="27"/>
    </row>
    <row r="237" spans="1:7" ht="30" customHeight="1">
      <c r="A237" s="82">
        <v>228</v>
      </c>
      <c r="B237" s="3">
        <v>702</v>
      </c>
      <c r="C237" s="4" t="s">
        <v>236</v>
      </c>
      <c r="D237" s="4" t="s">
        <v>63</v>
      </c>
      <c r="E237" s="67" t="s">
        <v>335</v>
      </c>
      <c r="F237" s="28">
        <f>10793-130-2.6</f>
        <v>10660.4</v>
      </c>
      <c r="G237" s="27"/>
    </row>
    <row r="238" spans="1:7" ht="30" customHeight="1">
      <c r="A238" s="82">
        <v>229</v>
      </c>
      <c r="B238" s="3">
        <v>702</v>
      </c>
      <c r="C238" s="4" t="s">
        <v>236</v>
      </c>
      <c r="D238" s="4" t="s">
        <v>314</v>
      </c>
      <c r="E238" s="57" t="s">
        <v>315</v>
      </c>
      <c r="F238" s="28">
        <f>130+2.6</f>
        <v>132.6</v>
      </c>
      <c r="G238" s="27"/>
    </row>
    <row r="239" spans="1:7" ht="30" customHeight="1">
      <c r="A239" s="82">
        <v>230</v>
      </c>
      <c r="B239" s="1">
        <v>702</v>
      </c>
      <c r="C239" s="2" t="s">
        <v>237</v>
      </c>
      <c r="D239" s="2"/>
      <c r="E239" s="54" t="s">
        <v>105</v>
      </c>
      <c r="F239" s="26">
        <f>F240</f>
        <v>5890.3</v>
      </c>
      <c r="G239" s="27"/>
    </row>
    <row r="240" spans="1:7" ht="30" customHeight="1">
      <c r="A240" s="82">
        <v>231</v>
      </c>
      <c r="B240" s="1">
        <v>702</v>
      </c>
      <c r="C240" s="2" t="s">
        <v>238</v>
      </c>
      <c r="D240" s="2"/>
      <c r="E240" s="54" t="s">
        <v>106</v>
      </c>
      <c r="F240" s="26">
        <f>SUM(F241:F243)</f>
        <v>5890.3</v>
      </c>
      <c r="G240" s="27"/>
    </row>
    <row r="241" spans="1:7" ht="18" customHeight="1">
      <c r="A241" s="82">
        <v>232</v>
      </c>
      <c r="B241" s="3">
        <v>702</v>
      </c>
      <c r="C241" s="4" t="s">
        <v>238</v>
      </c>
      <c r="D241" s="4" t="s">
        <v>44</v>
      </c>
      <c r="E241" s="57" t="s">
        <v>69</v>
      </c>
      <c r="F241" s="28">
        <v>5346.2</v>
      </c>
      <c r="G241" s="27"/>
    </row>
    <row r="242" spans="1:7" ht="33" customHeight="1">
      <c r="A242" s="82">
        <v>233</v>
      </c>
      <c r="B242" s="3">
        <v>702</v>
      </c>
      <c r="C242" s="4" t="s">
        <v>238</v>
      </c>
      <c r="D242" s="4" t="s">
        <v>63</v>
      </c>
      <c r="E242" s="67" t="s">
        <v>335</v>
      </c>
      <c r="F242" s="28">
        <f>544.1-9</f>
        <v>535.1</v>
      </c>
      <c r="G242" s="27"/>
    </row>
    <row r="243" spans="1:7" ht="33" customHeight="1">
      <c r="A243" s="82">
        <v>234</v>
      </c>
      <c r="B243" s="3">
        <v>702</v>
      </c>
      <c r="C243" s="4" t="s">
        <v>238</v>
      </c>
      <c r="D243" s="4" t="s">
        <v>314</v>
      </c>
      <c r="E243" s="57" t="s">
        <v>315</v>
      </c>
      <c r="F243" s="28">
        <v>9</v>
      </c>
      <c r="G243" s="27"/>
    </row>
    <row r="244" spans="1:7" ht="60.75" customHeight="1">
      <c r="A244" s="82">
        <v>235</v>
      </c>
      <c r="B244" s="1">
        <v>702</v>
      </c>
      <c r="C244" s="2" t="s">
        <v>239</v>
      </c>
      <c r="D244" s="4"/>
      <c r="E244" s="54" t="s">
        <v>102</v>
      </c>
      <c r="F244" s="26">
        <f>SUM(F245+F248)</f>
        <v>38884</v>
      </c>
      <c r="G244" s="27"/>
    </row>
    <row r="245" spans="1:7" ht="69.75" customHeight="1">
      <c r="A245" s="82">
        <v>236</v>
      </c>
      <c r="B245" s="1">
        <v>702</v>
      </c>
      <c r="C245" s="2" t="s">
        <v>240</v>
      </c>
      <c r="D245" s="2"/>
      <c r="E245" s="54" t="s">
        <v>103</v>
      </c>
      <c r="F245" s="26">
        <f>SUM(F246:F247)</f>
        <v>37597</v>
      </c>
      <c r="G245" s="27"/>
    </row>
    <row r="246" spans="1:7" ht="15.75" customHeight="1">
      <c r="A246" s="82">
        <v>237</v>
      </c>
      <c r="B246" s="3">
        <v>702</v>
      </c>
      <c r="C246" s="4" t="s">
        <v>240</v>
      </c>
      <c r="D246" s="4" t="s">
        <v>44</v>
      </c>
      <c r="E246" s="57" t="s">
        <v>45</v>
      </c>
      <c r="F246" s="28">
        <v>0</v>
      </c>
      <c r="G246" s="27"/>
    </row>
    <row r="247" spans="1:7" ht="15.75" customHeight="1">
      <c r="A247" s="82">
        <v>238</v>
      </c>
      <c r="B247" s="3">
        <v>702</v>
      </c>
      <c r="C247" s="4" t="s">
        <v>316</v>
      </c>
      <c r="D247" s="4" t="s">
        <v>44</v>
      </c>
      <c r="E247" s="57" t="s">
        <v>45</v>
      </c>
      <c r="F247" s="28">
        <f>37319+120+38+46+14+46+14</f>
        <v>37597</v>
      </c>
      <c r="G247" s="27"/>
    </row>
    <row r="248" spans="1:7" ht="72" customHeight="1">
      <c r="A248" s="82">
        <v>239</v>
      </c>
      <c r="B248" s="1">
        <v>702</v>
      </c>
      <c r="C248" s="2" t="s">
        <v>241</v>
      </c>
      <c r="D248" s="4"/>
      <c r="E248" s="54" t="s">
        <v>99</v>
      </c>
      <c r="F248" s="26">
        <f>SUM(F249:F250)</f>
        <v>1287</v>
      </c>
      <c r="G248" s="26" t="e">
        <f>G249+#REF!+#REF!+#REF!+#REF!+#REF!+#REF!+#REF!+#REF!+#REF!</f>
        <v>#REF!</v>
      </c>
    </row>
    <row r="249" spans="1:7" ht="25.5" customHeight="1">
      <c r="A249" s="82">
        <v>240</v>
      </c>
      <c r="B249" s="3">
        <v>702</v>
      </c>
      <c r="C249" s="4" t="s">
        <v>241</v>
      </c>
      <c r="D249" s="4" t="s">
        <v>63</v>
      </c>
      <c r="E249" s="67" t="s">
        <v>335</v>
      </c>
      <c r="F249" s="28">
        <v>0</v>
      </c>
      <c r="G249" s="26" t="e">
        <f>G251</f>
        <v>#REF!</v>
      </c>
    </row>
    <row r="250" spans="1:7" ht="25.5" customHeight="1">
      <c r="A250" s="82">
        <v>241</v>
      </c>
      <c r="B250" s="3">
        <v>702</v>
      </c>
      <c r="C250" s="4" t="s">
        <v>317</v>
      </c>
      <c r="D250" s="4" t="s">
        <v>63</v>
      </c>
      <c r="E250" s="67" t="s">
        <v>335</v>
      </c>
      <c r="F250" s="28">
        <f>1565-50-108-60-60</f>
        <v>1287</v>
      </c>
      <c r="G250" s="26"/>
    </row>
    <row r="251" spans="1:7" ht="33" customHeight="1">
      <c r="A251" s="82">
        <v>242</v>
      </c>
      <c r="B251" s="1">
        <v>702</v>
      </c>
      <c r="C251" s="2" t="s">
        <v>242</v>
      </c>
      <c r="D251" s="4"/>
      <c r="E251" s="54" t="s">
        <v>104</v>
      </c>
      <c r="F251" s="26">
        <f>F252</f>
        <v>3197</v>
      </c>
      <c r="G251" s="26" t="e">
        <f>#REF!</f>
        <v>#REF!</v>
      </c>
    </row>
    <row r="252" spans="1:7" ht="33" customHeight="1">
      <c r="A252" s="82">
        <v>243</v>
      </c>
      <c r="B252" s="3">
        <v>702</v>
      </c>
      <c r="C252" s="4" t="s">
        <v>242</v>
      </c>
      <c r="D252" s="4" t="s">
        <v>63</v>
      </c>
      <c r="E252" s="67" t="s">
        <v>335</v>
      </c>
      <c r="F252" s="27">
        <v>3197</v>
      </c>
      <c r="G252" s="26"/>
    </row>
    <row r="253" spans="1:7" ht="25.5" customHeight="1">
      <c r="A253" s="82">
        <v>244</v>
      </c>
      <c r="B253" s="1">
        <v>707</v>
      </c>
      <c r="C253" s="2"/>
      <c r="D253" s="2"/>
      <c r="E253" s="54" t="s">
        <v>24</v>
      </c>
      <c r="F253" s="26">
        <f>SUM(F254+F258)</f>
        <v>2625.8589999999999</v>
      </c>
      <c r="G253" s="26"/>
    </row>
    <row r="254" spans="1:7" ht="45" customHeight="1">
      <c r="A254" s="82">
        <v>245</v>
      </c>
      <c r="B254" s="1">
        <v>707</v>
      </c>
      <c r="C254" s="2" t="s">
        <v>187</v>
      </c>
      <c r="D254" s="2"/>
      <c r="E254" s="60" t="s">
        <v>246</v>
      </c>
      <c r="F254" s="46">
        <f>F255</f>
        <v>400</v>
      </c>
      <c r="G254" s="26"/>
    </row>
    <row r="255" spans="1:7" s="17" customFormat="1" ht="29.25" customHeight="1">
      <c r="A255" s="82">
        <v>246</v>
      </c>
      <c r="B255" s="1">
        <v>707</v>
      </c>
      <c r="C255" s="2" t="s">
        <v>188</v>
      </c>
      <c r="D255" s="2"/>
      <c r="E255" s="60" t="s">
        <v>109</v>
      </c>
      <c r="F255" s="46">
        <f>F256</f>
        <v>400</v>
      </c>
      <c r="G255" s="26"/>
    </row>
    <row r="256" spans="1:7" s="17" customFormat="1" ht="41.25" customHeight="1">
      <c r="A256" s="82">
        <v>247</v>
      </c>
      <c r="B256" s="1">
        <v>707</v>
      </c>
      <c r="C256" s="2" t="s">
        <v>247</v>
      </c>
      <c r="D256" s="2"/>
      <c r="E256" s="54" t="s">
        <v>110</v>
      </c>
      <c r="F256" s="46">
        <f>F257</f>
        <v>400</v>
      </c>
      <c r="G256" s="26"/>
    </row>
    <row r="257" spans="1:7" ht="25.5" customHeight="1">
      <c r="A257" s="82">
        <v>248</v>
      </c>
      <c r="B257" s="3">
        <v>707</v>
      </c>
      <c r="C257" s="4" t="s">
        <v>247</v>
      </c>
      <c r="D257" s="4" t="s">
        <v>63</v>
      </c>
      <c r="E257" s="67" t="s">
        <v>335</v>
      </c>
      <c r="F257" s="47">
        <v>400</v>
      </c>
      <c r="G257" s="26"/>
    </row>
    <row r="258" spans="1:7" ht="30" customHeight="1">
      <c r="A258" s="82">
        <v>249</v>
      </c>
      <c r="B258" s="1">
        <v>707</v>
      </c>
      <c r="C258" s="2" t="s">
        <v>229</v>
      </c>
      <c r="D258" s="2"/>
      <c r="E258" s="54" t="s">
        <v>228</v>
      </c>
      <c r="F258" s="26">
        <f>F259+F262</f>
        <v>2225.8589999999999</v>
      </c>
      <c r="G258" s="26"/>
    </row>
    <row r="259" spans="1:7" ht="29.25" customHeight="1">
      <c r="A259" s="82">
        <v>250</v>
      </c>
      <c r="B259" s="1">
        <v>707</v>
      </c>
      <c r="C259" s="2" t="s">
        <v>243</v>
      </c>
      <c r="D259" s="2"/>
      <c r="E259" s="54" t="s">
        <v>105</v>
      </c>
      <c r="F259" s="26">
        <f>F260</f>
        <v>625.35900000000004</v>
      </c>
      <c r="G259" s="27"/>
    </row>
    <row r="260" spans="1:7" ht="45" customHeight="1">
      <c r="A260" s="82">
        <v>251</v>
      </c>
      <c r="B260" s="1">
        <v>707</v>
      </c>
      <c r="C260" s="2" t="s">
        <v>244</v>
      </c>
      <c r="D260" s="2"/>
      <c r="E260" s="54" t="s">
        <v>107</v>
      </c>
      <c r="F260" s="46">
        <f>F261</f>
        <v>625.35900000000004</v>
      </c>
      <c r="G260" s="26">
        <f>G264</f>
        <v>21165</v>
      </c>
    </row>
    <row r="261" spans="1:7" s="16" customFormat="1" ht="27" customHeight="1">
      <c r="A261" s="82">
        <v>252</v>
      </c>
      <c r="B261" s="3">
        <v>707</v>
      </c>
      <c r="C261" s="4" t="s">
        <v>244</v>
      </c>
      <c r="D261" s="4" t="s">
        <v>63</v>
      </c>
      <c r="E261" s="67" t="s">
        <v>335</v>
      </c>
      <c r="F261" s="47">
        <f>500+125.359</f>
        <v>625.35900000000004</v>
      </c>
      <c r="G261" s="28"/>
    </row>
    <row r="262" spans="1:7" s="16" customFormat="1" ht="28.5" customHeight="1">
      <c r="A262" s="82">
        <v>253</v>
      </c>
      <c r="B262" s="1">
        <v>707</v>
      </c>
      <c r="C262" s="2" t="s">
        <v>245</v>
      </c>
      <c r="D262" s="2"/>
      <c r="E262" s="54" t="s">
        <v>108</v>
      </c>
      <c r="F262" s="46">
        <f>F263</f>
        <v>1600.5</v>
      </c>
      <c r="G262" s="28"/>
    </row>
    <row r="263" spans="1:7" s="16" customFormat="1" ht="26.25" customHeight="1">
      <c r="A263" s="82">
        <v>254</v>
      </c>
      <c r="B263" s="3">
        <v>707</v>
      </c>
      <c r="C263" s="4" t="s">
        <v>245</v>
      </c>
      <c r="D263" s="4" t="s">
        <v>63</v>
      </c>
      <c r="E263" s="67" t="s">
        <v>335</v>
      </c>
      <c r="F263" s="47">
        <v>1600.5</v>
      </c>
      <c r="G263" s="28"/>
    </row>
    <row r="264" spans="1:7" ht="21.75" customHeight="1">
      <c r="A264" s="82">
        <v>255</v>
      </c>
      <c r="B264" s="1">
        <v>800</v>
      </c>
      <c r="C264" s="2"/>
      <c r="D264" s="2"/>
      <c r="E264" s="58" t="s">
        <v>39</v>
      </c>
      <c r="F264" s="26">
        <f>F265</f>
        <v>21597</v>
      </c>
      <c r="G264" s="27">
        <v>21165</v>
      </c>
    </row>
    <row r="265" spans="1:7" s="17" customFormat="1" ht="15.75" customHeight="1">
      <c r="A265" s="82">
        <v>256</v>
      </c>
      <c r="B265" s="1">
        <v>801</v>
      </c>
      <c r="C265" s="2"/>
      <c r="D265" s="2"/>
      <c r="E265" s="54" t="s">
        <v>25</v>
      </c>
      <c r="F265" s="26">
        <f>SUM(F266)</f>
        <v>21597</v>
      </c>
      <c r="G265" s="26"/>
    </row>
    <row r="266" spans="1:7" ht="31.5" customHeight="1">
      <c r="A266" s="82">
        <v>257</v>
      </c>
      <c r="B266" s="1">
        <v>801</v>
      </c>
      <c r="C266" s="2" t="s">
        <v>248</v>
      </c>
      <c r="D266" s="4"/>
      <c r="E266" s="54" t="s">
        <v>300</v>
      </c>
      <c r="F266" s="26">
        <f>SUM(F267+F271+F274+F278+F280)</f>
        <v>21597</v>
      </c>
      <c r="G266" s="26" t="e">
        <f>#REF!+G267+#REF!+#REF!+#REF!</f>
        <v>#REF!</v>
      </c>
    </row>
    <row r="267" spans="1:7" ht="30.75" customHeight="1">
      <c r="A267" s="82">
        <v>258</v>
      </c>
      <c r="B267" s="1">
        <v>801</v>
      </c>
      <c r="C267" s="2" t="s">
        <v>249</v>
      </c>
      <c r="D267" s="2"/>
      <c r="E267" s="54" t="s">
        <v>111</v>
      </c>
      <c r="F267" s="26">
        <f>SUM(F268:F270)</f>
        <v>16268.2</v>
      </c>
      <c r="G267" s="26" t="e">
        <f>#REF!+G271</f>
        <v>#REF!</v>
      </c>
    </row>
    <row r="268" spans="1:7" ht="21" customHeight="1">
      <c r="A268" s="82">
        <v>259</v>
      </c>
      <c r="B268" s="3">
        <v>801</v>
      </c>
      <c r="C268" s="4" t="s">
        <v>249</v>
      </c>
      <c r="D268" s="4" t="s">
        <v>44</v>
      </c>
      <c r="E268" s="57" t="s">
        <v>45</v>
      </c>
      <c r="F268" s="28">
        <v>14453.2</v>
      </c>
      <c r="G268" s="26"/>
    </row>
    <row r="269" spans="1:7" ht="24" customHeight="1">
      <c r="A269" s="82">
        <v>260</v>
      </c>
      <c r="B269" s="3">
        <v>801</v>
      </c>
      <c r="C269" s="4" t="s">
        <v>249</v>
      </c>
      <c r="D269" s="4" t="s">
        <v>63</v>
      </c>
      <c r="E269" s="67" t="s">
        <v>335</v>
      </c>
      <c r="F269" s="28">
        <f>1815-12.15</f>
        <v>1802.85</v>
      </c>
      <c r="G269" s="26"/>
    </row>
    <row r="270" spans="1:7" ht="24" customHeight="1">
      <c r="A270" s="82">
        <v>261</v>
      </c>
      <c r="B270" s="3">
        <v>801</v>
      </c>
      <c r="C270" s="4" t="s">
        <v>249</v>
      </c>
      <c r="D270" s="4" t="s">
        <v>314</v>
      </c>
      <c r="E270" s="57" t="s">
        <v>315</v>
      </c>
      <c r="F270" s="28">
        <v>12.15</v>
      </c>
      <c r="G270" s="26"/>
    </row>
    <row r="271" spans="1:7" ht="27" customHeight="1">
      <c r="A271" s="82">
        <v>262</v>
      </c>
      <c r="B271" s="1">
        <v>801</v>
      </c>
      <c r="C271" s="2" t="s">
        <v>250</v>
      </c>
      <c r="D271" s="2"/>
      <c r="E271" s="54" t="s">
        <v>112</v>
      </c>
      <c r="F271" s="26">
        <f>F272+F273</f>
        <v>2847.7</v>
      </c>
      <c r="G271" s="31" t="e">
        <f>#REF!</f>
        <v>#REF!</v>
      </c>
    </row>
    <row r="272" spans="1:7" s="16" customFormat="1">
      <c r="A272" s="82">
        <v>263</v>
      </c>
      <c r="B272" s="3">
        <v>801</v>
      </c>
      <c r="C272" s="4" t="s">
        <v>250</v>
      </c>
      <c r="D272" s="4" t="s">
        <v>44</v>
      </c>
      <c r="E272" s="57" t="s">
        <v>45</v>
      </c>
      <c r="F272" s="27">
        <v>2541.1999999999998</v>
      </c>
      <c r="G272" s="44"/>
    </row>
    <row r="273" spans="1:7" ht="38.25">
      <c r="A273" s="82">
        <v>264</v>
      </c>
      <c r="B273" s="3">
        <v>801</v>
      </c>
      <c r="C273" s="4" t="s">
        <v>250</v>
      </c>
      <c r="D273" s="4" t="s">
        <v>63</v>
      </c>
      <c r="E273" s="67" t="s">
        <v>335</v>
      </c>
      <c r="F273" s="28">
        <v>306.5</v>
      </c>
      <c r="G273" s="31"/>
    </row>
    <row r="274" spans="1:7" s="16" customFormat="1" ht="25.5">
      <c r="A274" s="82">
        <v>265</v>
      </c>
      <c r="B274" s="1">
        <v>801</v>
      </c>
      <c r="C274" s="2" t="s">
        <v>251</v>
      </c>
      <c r="D274" s="4"/>
      <c r="E274" s="54" t="s">
        <v>113</v>
      </c>
      <c r="F274" s="26">
        <f>SUM(F275:F277)</f>
        <v>2184.1</v>
      </c>
      <c r="G274" s="44"/>
    </row>
    <row r="275" spans="1:7" s="17" customFormat="1">
      <c r="A275" s="82">
        <v>266</v>
      </c>
      <c r="B275" s="3">
        <v>801</v>
      </c>
      <c r="C275" s="4" t="s">
        <v>251</v>
      </c>
      <c r="D275" s="4" t="s">
        <v>44</v>
      </c>
      <c r="E275" s="57" t="s">
        <v>69</v>
      </c>
      <c r="F275" s="28">
        <f>1514.3-2.4</f>
        <v>1511.8999999999999</v>
      </c>
      <c r="G275" s="31"/>
    </row>
    <row r="276" spans="1:7" s="16" customFormat="1" ht="38.25">
      <c r="A276" s="82">
        <v>267</v>
      </c>
      <c r="B276" s="3">
        <v>801</v>
      </c>
      <c r="C276" s="4" t="s">
        <v>251</v>
      </c>
      <c r="D276" s="4" t="s">
        <v>63</v>
      </c>
      <c r="E276" s="67" t="s">
        <v>335</v>
      </c>
      <c r="F276" s="28">
        <f>639.8+30</f>
        <v>669.8</v>
      </c>
      <c r="G276" s="44"/>
    </row>
    <row r="277" spans="1:7" s="16" customFormat="1">
      <c r="A277" s="82">
        <v>268</v>
      </c>
      <c r="B277" s="3">
        <v>801</v>
      </c>
      <c r="C277" s="4" t="s">
        <v>251</v>
      </c>
      <c r="D277" s="4" t="s">
        <v>314</v>
      </c>
      <c r="E277" s="57" t="s">
        <v>315</v>
      </c>
      <c r="F277" s="28">
        <v>2.4</v>
      </c>
      <c r="G277" s="44"/>
    </row>
    <row r="278" spans="1:7" s="16" customFormat="1" ht="38.25">
      <c r="A278" s="82">
        <v>269</v>
      </c>
      <c r="B278" s="1">
        <v>801</v>
      </c>
      <c r="C278" s="2" t="s">
        <v>252</v>
      </c>
      <c r="D278" s="4"/>
      <c r="E278" s="54" t="s">
        <v>114</v>
      </c>
      <c r="F278" s="26">
        <f>F279</f>
        <v>127</v>
      </c>
      <c r="G278" s="44"/>
    </row>
    <row r="279" spans="1:7" ht="26.25" customHeight="1">
      <c r="A279" s="82">
        <v>270</v>
      </c>
      <c r="B279" s="3">
        <v>801</v>
      </c>
      <c r="C279" s="4" t="s">
        <v>252</v>
      </c>
      <c r="D279" s="4" t="s">
        <v>63</v>
      </c>
      <c r="E279" s="67" t="s">
        <v>335</v>
      </c>
      <c r="F279" s="27">
        <f>150-23</f>
        <v>127</v>
      </c>
      <c r="G279" s="26" t="e">
        <f>#REF!+G280+#REF!+#REF!</f>
        <v>#REF!</v>
      </c>
    </row>
    <row r="280" spans="1:7" ht="14.25" customHeight="1">
      <c r="A280" s="82">
        <v>271</v>
      </c>
      <c r="B280" s="1">
        <v>801</v>
      </c>
      <c r="C280" s="2" t="s">
        <v>253</v>
      </c>
      <c r="D280" s="4"/>
      <c r="E280" s="54" t="s">
        <v>115</v>
      </c>
      <c r="F280" s="26">
        <f>F281</f>
        <v>170</v>
      </c>
      <c r="G280" s="26" t="e">
        <f>G281</f>
        <v>#REF!</v>
      </c>
    </row>
    <row r="281" spans="1:7" ht="25.5" customHeight="1">
      <c r="A281" s="82">
        <v>272</v>
      </c>
      <c r="B281" s="3">
        <v>801</v>
      </c>
      <c r="C281" s="4" t="s">
        <v>253</v>
      </c>
      <c r="D281" s="4" t="s">
        <v>63</v>
      </c>
      <c r="E281" s="67" t="s">
        <v>335</v>
      </c>
      <c r="F281" s="27">
        <v>170</v>
      </c>
      <c r="G281" s="26" t="e">
        <f>#REF!</f>
        <v>#REF!</v>
      </c>
    </row>
    <row r="282" spans="1:7" ht="16.5" customHeight="1">
      <c r="A282" s="82">
        <v>273</v>
      </c>
      <c r="B282" s="1">
        <v>1000</v>
      </c>
      <c r="C282" s="2"/>
      <c r="D282" s="2"/>
      <c r="E282" s="58" t="s">
        <v>26</v>
      </c>
      <c r="F282" s="26">
        <f>F283+F287+F308</f>
        <v>26770.500000000004</v>
      </c>
      <c r="G282" s="27"/>
    </row>
    <row r="283" spans="1:7" ht="15.75" customHeight="1">
      <c r="A283" s="82">
        <v>274</v>
      </c>
      <c r="B283" s="1">
        <v>1001</v>
      </c>
      <c r="C283" s="2"/>
      <c r="D283" s="2"/>
      <c r="E283" s="54" t="s">
        <v>31</v>
      </c>
      <c r="F283" s="26">
        <f>SUM(F284)</f>
        <v>1710</v>
      </c>
      <c r="G283" s="26" t="e">
        <f>#REF!</f>
        <v>#REF!</v>
      </c>
    </row>
    <row r="284" spans="1:7" ht="27.75" customHeight="1">
      <c r="A284" s="82">
        <v>275</v>
      </c>
      <c r="B284" s="1">
        <v>1001</v>
      </c>
      <c r="C284" s="2" t="s">
        <v>163</v>
      </c>
      <c r="D284" s="2"/>
      <c r="E284" s="54" t="s">
        <v>255</v>
      </c>
      <c r="F284" s="26">
        <f>F285</f>
        <v>1710</v>
      </c>
      <c r="G284" s="26"/>
    </row>
    <row r="285" spans="1:7" s="16" customFormat="1" ht="29.25" customHeight="1">
      <c r="A285" s="82">
        <v>276</v>
      </c>
      <c r="B285" s="1">
        <v>1001</v>
      </c>
      <c r="C285" s="2" t="s">
        <v>256</v>
      </c>
      <c r="D285" s="2"/>
      <c r="E285" s="56" t="s">
        <v>116</v>
      </c>
      <c r="F285" s="26">
        <f>F286</f>
        <v>1710</v>
      </c>
      <c r="G285" s="28"/>
    </row>
    <row r="286" spans="1:7" ht="29.25" customHeight="1">
      <c r="A286" s="82">
        <v>277</v>
      </c>
      <c r="B286" s="3">
        <v>1001</v>
      </c>
      <c r="C286" s="4" t="s">
        <v>256</v>
      </c>
      <c r="D286" s="10" t="s">
        <v>48</v>
      </c>
      <c r="E286" s="57" t="s">
        <v>49</v>
      </c>
      <c r="F286" s="28">
        <v>1710</v>
      </c>
      <c r="G286" s="26" t="e">
        <f>G287+#REF!</f>
        <v>#REF!</v>
      </c>
    </row>
    <row r="287" spans="1:7" s="16" customFormat="1" ht="12.75" customHeight="1">
      <c r="A287" s="82">
        <v>278</v>
      </c>
      <c r="B287" s="1">
        <v>1003</v>
      </c>
      <c r="C287" s="38"/>
      <c r="D287" s="2"/>
      <c r="E287" s="54" t="s">
        <v>28</v>
      </c>
      <c r="F287" s="26">
        <f>SUM(F288+F298+F302+F305)</f>
        <v>23056.421000000002</v>
      </c>
      <c r="G287" s="28">
        <f>G289</f>
        <v>0</v>
      </c>
    </row>
    <row r="288" spans="1:7" s="17" customFormat="1" ht="39.75" customHeight="1">
      <c r="A288" s="82">
        <v>279</v>
      </c>
      <c r="B288" s="1">
        <v>1003</v>
      </c>
      <c r="C288" s="2" t="s">
        <v>257</v>
      </c>
      <c r="D288" s="2"/>
      <c r="E288" s="54" t="s">
        <v>258</v>
      </c>
      <c r="F288" s="34">
        <f>SUM(F289+F292+F295)</f>
        <v>22579.921000000002</v>
      </c>
      <c r="G288" s="26"/>
    </row>
    <row r="289" spans="1:7" ht="123" customHeight="1">
      <c r="A289" s="82">
        <v>280</v>
      </c>
      <c r="B289" s="1">
        <v>1003</v>
      </c>
      <c r="C289" s="2" t="s">
        <v>260</v>
      </c>
      <c r="D289" s="4"/>
      <c r="E289" s="54" t="s">
        <v>119</v>
      </c>
      <c r="F289" s="34">
        <f>SUM(F290:F291)</f>
        <v>14796</v>
      </c>
      <c r="G289" s="27"/>
    </row>
    <row r="290" spans="1:7" ht="30.75" customHeight="1">
      <c r="A290" s="82">
        <v>281</v>
      </c>
      <c r="B290" s="3">
        <v>1003</v>
      </c>
      <c r="C290" s="4" t="s">
        <v>260</v>
      </c>
      <c r="D290" s="4" t="s">
        <v>63</v>
      </c>
      <c r="E290" s="67" t="s">
        <v>335</v>
      </c>
      <c r="F290" s="77">
        <f>40+180</f>
        <v>220</v>
      </c>
      <c r="G290" s="27"/>
    </row>
    <row r="291" spans="1:7" ht="19.5" customHeight="1">
      <c r="A291" s="82">
        <v>282</v>
      </c>
      <c r="B291" s="3">
        <v>1003</v>
      </c>
      <c r="C291" s="4" t="s">
        <v>260</v>
      </c>
      <c r="D291" s="4" t="s">
        <v>46</v>
      </c>
      <c r="E291" s="57" t="s">
        <v>47</v>
      </c>
      <c r="F291" s="44">
        <f>14796-220</f>
        <v>14576</v>
      </c>
      <c r="G291" s="27"/>
    </row>
    <row r="292" spans="1:7" ht="129" customHeight="1">
      <c r="A292" s="82">
        <v>283</v>
      </c>
      <c r="B292" s="1">
        <v>1003</v>
      </c>
      <c r="C292" s="2" t="s">
        <v>259</v>
      </c>
      <c r="D292" s="4"/>
      <c r="E292" s="54" t="s">
        <v>117</v>
      </c>
      <c r="F292" s="26">
        <f>F294+F293</f>
        <v>3310</v>
      </c>
      <c r="G292" s="27"/>
    </row>
    <row r="293" spans="1:7" ht="28.5" customHeight="1">
      <c r="A293" s="82">
        <v>284</v>
      </c>
      <c r="B293" s="3">
        <v>1003</v>
      </c>
      <c r="C293" s="4" t="s">
        <v>259</v>
      </c>
      <c r="D293" s="4" t="s">
        <v>63</v>
      </c>
      <c r="E293" s="67" t="s">
        <v>335</v>
      </c>
      <c r="F293" s="28">
        <v>100</v>
      </c>
      <c r="G293" s="26"/>
    </row>
    <row r="294" spans="1:7" s="17" customFormat="1" ht="16.5" customHeight="1">
      <c r="A294" s="82">
        <v>285</v>
      </c>
      <c r="B294" s="3">
        <v>1003</v>
      </c>
      <c r="C294" s="4" t="s">
        <v>259</v>
      </c>
      <c r="D294" s="4" t="s">
        <v>46</v>
      </c>
      <c r="E294" s="57" t="s">
        <v>47</v>
      </c>
      <c r="F294" s="44">
        <v>3210</v>
      </c>
      <c r="G294" s="26"/>
    </row>
    <row r="295" spans="1:7" ht="130.5" customHeight="1">
      <c r="A295" s="82">
        <v>286</v>
      </c>
      <c r="B295" s="1">
        <v>1003</v>
      </c>
      <c r="C295" s="38" t="s">
        <v>279</v>
      </c>
      <c r="D295" s="4"/>
      <c r="E295" s="54" t="s">
        <v>118</v>
      </c>
      <c r="F295" s="26">
        <f>SUM(F296:F297)</f>
        <v>4473.9210000000003</v>
      </c>
      <c r="G295" s="27"/>
    </row>
    <row r="296" spans="1:7" ht="27" customHeight="1">
      <c r="A296" s="82">
        <v>287</v>
      </c>
      <c r="B296" s="3">
        <v>1003</v>
      </c>
      <c r="C296" s="51" t="s">
        <v>279</v>
      </c>
      <c r="D296" s="4" t="s">
        <v>63</v>
      </c>
      <c r="E296" s="67" t="s">
        <v>335</v>
      </c>
      <c r="F296" s="75">
        <v>85</v>
      </c>
      <c r="G296" s="27"/>
    </row>
    <row r="297" spans="1:7" ht="16.5" customHeight="1">
      <c r="A297" s="82">
        <v>288</v>
      </c>
      <c r="B297" s="3">
        <v>1003</v>
      </c>
      <c r="C297" s="4" t="s">
        <v>279</v>
      </c>
      <c r="D297" s="4" t="s">
        <v>46</v>
      </c>
      <c r="E297" s="57" t="s">
        <v>47</v>
      </c>
      <c r="F297" s="44">
        <f>4211.6-85+262.321</f>
        <v>4388.9210000000003</v>
      </c>
      <c r="G297" s="27"/>
    </row>
    <row r="298" spans="1:7" ht="38.25">
      <c r="A298" s="82">
        <v>289</v>
      </c>
      <c r="B298" s="1">
        <v>1003</v>
      </c>
      <c r="C298" s="45" t="s">
        <v>261</v>
      </c>
      <c r="D298" s="4"/>
      <c r="E298" s="54" t="s">
        <v>262</v>
      </c>
      <c r="F298" s="35">
        <f>SUM(F299)</f>
        <v>96.500000000000014</v>
      </c>
      <c r="G298" s="27"/>
    </row>
    <row r="299" spans="1:7" ht="27" customHeight="1">
      <c r="A299" s="82">
        <v>290</v>
      </c>
      <c r="B299" s="1">
        <v>1003</v>
      </c>
      <c r="C299" s="62" t="s">
        <v>263</v>
      </c>
      <c r="D299" s="4"/>
      <c r="E299" s="54" t="s">
        <v>143</v>
      </c>
      <c r="F299" s="35">
        <f>F300+F301</f>
        <v>96.500000000000014</v>
      </c>
      <c r="G299" s="27"/>
    </row>
    <row r="300" spans="1:7">
      <c r="A300" s="82">
        <v>291</v>
      </c>
      <c r="B300" s="3">
        <v>1003</v>
      </c>
      <c r="C300" s="64" t="s">
        <v>263</v>
      </c>
      <c r="D300" s="10" t="s">
        <v>46</v>
      </c>
      <c r="E300" s="57" t="s">
        <v>47</v>
      </c>
      <c r="F300" s="28">
        <v>7.2</v>
      </c>
      <c r="G300" s="27"/>
    </row>
    <row r="301" spans="1:7" ht="26.25" customHeight="1">
      <c r="A301" s="82">
        <v>292</v>
      </c>
      <c r="B301" s="3">
        <v>1003</v>
      </c>
      <c r="C301" s="64" t="s">
        <v>263</v>
      </c>
      <c r="D301" s="4" t="s">
        <v>63</v>
      </c>
      <c r="E301" s="67" t="s">
        <v>335</v>
      </c>
      <c r="F301" s="28">
        <f>136.8-47.5</f>
        <v>89.300000000000011</v>
      </c>
      <c r="G301" s="27"/>
    </row>
    <row r="302" spans="1:7" ht="38.25">
      <c r="A302" s="82">
        <v>293</v>
      </c>
      <c r="B302" s="1">
        <v>1003</v>
      </c>
      <c r="C302" s="62" t="s">
        <v>265</v>
      </c>
      <c r="D302" s="4"/>
      <c r="E302" s="54" t="s">
        <v>264</v>
      </c>
      <c r="F302" s="26">
        <f>F303</f>
        <v>360</v>
      </c>
      <c r="G302" s="27"/>
    </row>
    <row r="303" spans="1:7" ht="42" customHeight="1">
      <c r="A303" s="82">
        <v>294</v>
      </c>
      <c r="B303" s="1">
        <v>1003</v>
      </c>
      <c r="C303" s="62" t="s">
        <v>266</v>
      </c>
      <c r="D303" s="4"/>
      <c r="E303" s="54" t="s">
        <v>150</v>
      </c>
      <c r="F303" s="26">
        <f>F304</f>
        <v>360</v>
      </c>
      <c r="G303" s="27"/>
    </row>
    <row r="304" spans="1:7" ht="25.5">
      <c r="A304" s="82">
        <v>295</v>
      </c>
      <c r="B304" s="3">
        <v>1003</v>
      </c>
      <c r="C304" s="64" t="s">
        <v>266</v>
      </c>
      <c r="D304" s="4" t="s">
        <v>48</v>
      </c>
      <c r="E304" s="57" t="s">
        <v>49</v>
      </c>
      <c r="F304" s="28">
        <v>360</v>
      </c>
      <c r="G304" s="27"/>
    </row>
    <row r="305" spans="1:7" ht="22.5" customHeight="1">
      <c r="A305" s="82">
        <v>296</v>
      </c>
      <c r="B305" s="1">
        <v>1003</v>
      </c>
      <c r="C305" s="62" t="s">
        <v>156</v>
      </c>
      <c r="D305" s="2"/>
      <c r="E305" s="59" t="s">
        <v>60</v>
      </c>
      <c r="F305" s="26">
        <f>SUM(F306)</f>
        <v>20</v>
      </c>
      <c r="G305" s="27"/>
    </row>
    <row r="306" spans="1:7" ht="79.5" customHeight="1">
      <c r="A306" s="82">
        <v>297</v>
      </c>
      <c r="B306" s="48">
        <v>1003</v>
      </c>
      <c r="C306" s="62" t="s">
        <v>286</v>
      </c>
      <c r="D306" s="62"/>
      <c r="E306" s="74" t="s">
        <v>151</v>
      </c>
      <c r="F306" s="26">
        <f>F307</f>
        <v>20</v>
      </c>
      <c r="G306" s="27"/>
    </row>
    <row r="307" spans="1:7" ht="43.5" customHeight="1">
      <c r="A307" s="82">
        <v>298</v>
      </c>
      <c r="B307" s="49">
        <v>1003</v>
      </c>
      <c r="C307" s="64" t="s">
        <v>286</v>
      </c>
      <c r="D307" s="64" t="s">
        <v>53</v>
      </c>
      <c r="E307" s="57" t="s">
        <v>338</v>
      </c>
      <c r="F307" s="28">
        <v>20</v>
      </c>
      <c r="G307" s="27"/>
    </row>
    <row r="308" spans="1:7" s="17" customFormat="1">
      <c r="A308" s="82">
        <v>299</v>
      </c>
      <c r="B308" s="1">
        <v>1006</v>
      </c>
      <c r="C308" s="10"/>
      <c r="D308" s="8"/>
      <c r="E308" s="54" t="s">
        <v>40</v>
      </c>
      <c r="F308" s="26">
        <f>SUM(F309)</f>
        <v>2004.079</v>
      </c>
      <c r="G308" s="26"/>
    </row>
    <row r="309" spans="1:7" ht="32.25" customHeight="1">
      <c r="A309" s="82">
        <v>300</v>
      </c>
      <c r="B309" s="1">
        <v>1006</v>
      </c>
      <c r="C309" s="2" t="s">
        <v>257</v>
      </c>
      <c r="D309" s="2"/>
      <c r="E309" s="54" t="s">
        <v>258</v>
      </c>
      <c r="F309" s="26">
        <f>F310+F313</f>
        <v>2004.079</v>
      </c>
      <c r="G309" s="26" t="e">
        <f>G310+G315+G336</f>
        <v>#REF!</v>
      </c>
    </row>
    <row r="310" spans="1:7" ht="122.25" customHeight="1">
      <c r="A310" s="82">
        <v>301</v>
      </c>
      <c r="B310" s="1">
        <v>1006</v>
      </c>
      <c r="C310" s="2" t="s">
        <v>260</v>
      </c>
      <c r="D310" s="2"/>
      <c r="E310" s="54" t="s">
        <v>121</v>
      </c>
      <c r="F310" s="34">
        <f>F311+F312</f>
        <v>1591</v>
      </c>
      <c r="G310" s="26" t="e">
        <f>G311</f>
        <v>#REF!</v>
      </c>
    </row>
    <row r="311" spans="1:7" ht="20.25" customHeight="1">
      <c r="A311" s="82">
        <v>302</v>
      </c>
      <c r="B311" s="3">
        <v>1006</v>
      </c>
      <c r="C311" s="4" t="s">
        <v>260</v>
      </c>
      <c r="D311" s="4" t="s">
        <v>50</v>
      </c>
      <c r="E311" s="57" t="s">
        <v>336</v>
      </c>
      <c r="F311" s="36">
        <v>780</v>
      </c>
      <c r="G311" s="26" t="e">
        <f>G312</f>
        <v>#REF!</v>
      </c>
    </row>
    <row r="312" spans="1:7" ht="27" customHeight="1">
      <c r="A312" s="82">
        <v>303</v>
      </c>
      <c r="B312" s="3">
        <v>1006</v>
      </c>
      <c r="C312" s="4" t="s">
        <v>260</v>
      </c>
      <c r="D312" s="4" t="s">
        <v>63</v>
      </c>
      <c r="E312" s="67" t="s">
        <v>335</v>
      </c>
      <c r="F312" s="27">
        <v>811</v>
      </c>
      <c r="G312" s="26" t="e">
        <f>#REF!</f>
        <v>#REF!</v>
      </c>
    </row>
    <row r="313" spans="1:7" ht="131.25" customHeight="1">
      <c r="A313" s="82">
        <v>304</v>
      </c>
      <c r="B313" s="1">
        <v>1006</v>
      </c>
      <c r="C313" s="38" t="s">
        <v>279</v>
      </c>
      <c r="D313" s="2"/>
      <c r="E313" s="54" t="s">
        <v>120</v>
      </c>
      <c r="F313" s="26">
        <f>SUM(F314:F315)</f>
        <v>413.07899999999995</v>
      </c>
      <c r="G313" s="26"/>
    </row>
    <row r="314" spans="1:7" ht="17.25" customHeight="1">
      <c r="A314" s="82">
        <v>305</v>
      </c>
      <c r="B314" s="3">
        <v>1006</v>
      </c>
      <c r="C314" s="51" t="s">
        <v>279</v>
      </c>
      <c r="D314" s="4" t="s">
        <v>50</v>
      </c>
      <c r="E314" s="57" t="s">
        <v>336</v>
      </c>
      <c r="F314" s="28">
        <v>260.39999999999998</v>
      </c>
      <c r="G314" s="26"/>
    </row>
    <row r="315" spans="1:7" ht="25.5" customHeight="1">
      <c r="A315" s="82">
        <v>306</v>
      </c>
      <c r="B315" s="3">
        <v>1006</v>
      </c>
      <c r="C315" s="51" t="s">
        <v>279</v>
      </c>
      <c r="D315" s="4" t="s">
        <v>63</v>
      </c>
      <c r="E315" s="67" t="s">
        <v>335</v>
      </c>
      <c r="F315" s="28">
        <f>415-200-62.321</f>
        <v>152.679</v>
      </c>
      <c r="G315" s="26" t="e">
        <f>G316+#REF!+#REF!+G323+#REF!+#REF!+#REF!</f>
        <v>#REF!</v>
      </c>
    </row>
    <row r="316" spans="1:7" ht="21.75" customHeight="1">
      <c r="A316" s="82">
        <v>307</v>
      </c>
      <c r="B316" s="1">
        <v>1100</v>
      </c>
      <c r="C316" s="8"/>
      <c r="D316" s="8"/>
      <c r="E316" s="54" t="s">
        <v>36</v>
      </c>
      <c r="F316" s="26">
        <f>SUM(F317)</f>
        <v>4440.8</v>
      </c>
      <c r="G316" s="26" t="e">
        <f>#REF!+#REF!</f>
        <v>#REF!</v>
      </c>
    </row>
    <row r="317" spans="1:7" ht="21.75" customHeight="1">
      <c r="A317" s="82">
        <v>308</v>
      </c>
      <c r="B317" s="1">
        <v>1102</v>
      </c>
      <c r="C317" s="8"/>
      <c r="D317" s="8"/>
      <c r="E317" s="54" t="s">
        <v>297</v>
      </c>
      <c r="F317" s="26">
        <f>SUM(F318)</f>
        <v>4440.8</v>
      </c>
      <c r="G317" s="26"/>
    </row>
    <row r="318" spans="1:7" ht="42.75" customHeight="1">
      <c r="A318" s="82">
        <v>309</v>
      </c>
      <c r="B318" s="1">
        <v>1102</v>
      </c>
      <c r="C318" s="2" t="s">
        <v>187</v>
      </c>
      <c r="D318" s="2"/>
      <c r="E318" s="60" t="s">
        <v>246</v>
      </c>
      <c r="F318" s="26">
        <f>SUM(F319+F321+F325)</f>
        <v>4440.8</v>
      </c>
      <c r="G318" s="28">
        <v>14541</v>
      </c>
    </row>
    <row r="319" spans="1:7" ht="28.5" customHeight="1">
      <c r="A319" s="82">
        <v>310</v>
      </c>
      <c r="B319" s="1">
        <v>1102</v>
      </c>
      <c r="C319" s="2" t="s">
        <v>290</v>
      </c>
      <c r="D319" s="2"/>
      <c r="E319" s="73" t="s">
        <v>149</v>
      </c>
      <c r="F319" s="26">
        <f>F320</f>
        <v>115</v>
      </c>
      <c r="G319" s="28"/>
    </row>
    <row r="320" spans="1:7" ht="35.25" customHeight="1">
      <c r="A320" s="82">
        <v>311</v>
      </c>
      <c r="B320" s="3">
        <v>1102</v>
      </c>
      <c r="C320" s="4" t="s">
        <v>290</v>
      </c>
      <c r="D320" s="4" t="s">
        <v>63</v>
      </c>
      <c r="E320" s="67" t="s">
        <v>335</v>
      </c>
      <c r="F320" s="28">
        <v>115</v>
      </c>
      <c r="G320" s="28"/>
    </row>
    <row r="321" spans="1:8" ht="30.75" customHeight="1">
      <c r="A321" s="82">
        <v>312</v>
      </c>
      <c r="B321" s="1">
        <v>1102</v>
      </c>
      <c r="C321" s="2" t="s">
        <v>291</v>
      </c>
      <c r="D321" s="2"/>
      <c r="E321" s="54" t="s">
        <v>123</v>
      </c>
      <c r="F321" s="26">
        <f>SUM(F322:F324)</f>
        <v>4012.8</v>
      </c>
      <c r="G321" s="27">
        <v>7823</v>
      </c>
    </row>
    <row r="322" spans="1:8" ht="24" customHeight="1">
      <c r="A322" s="82">
        <v>313</v>
      </c>
      <c r="B322" s="3">
        <v>1102</v>
      </c>
      <c r="C322" s="4" t="s">
        <v>291</v>
      </c>
      <c r="D322" s="4" t="s">
        <v>44</v>
      </c>
      <c r="E322" s="57" t="s">
        <v>69</v>
      </c>
      <c r="F322" s="37">
        <v>3300</v>
      </c>
      <c r="G322" s="27"/>
    </row>
    <row r="323" spans="1:8" ht="27.75" customHeight="1">
      <c r="A323" s="82">
        <v>314</v>
      </c>
      <c r="B323" s="3">
        <v>1102</v>
      </c>
      <c r="C323" s="4" t="s">
        <v>291</v>
      </c>
      <c r="D323" s="4" t="s">
        <v>63</v>
      </c>
      <c r="E323" s="57" t="s">
        <v>122</v>
      </c>
      <c r="F323" s="37">
        <f>712.8-12</f>
        <v>700.8</v>
      </c>
      <c r="G323" s="31">
        <f>G326</f>
        <v>48255</v>
      </c>
    </row>
    <row r="324" spans="1:8" ht="27.75" customHeight="1">
      <c r="A324" s="82">
        <v>315</v>
      </c>
      <c r="B324" s="3">
        <v>1102</v>
      </c>
      <c r="C324" s="4" t="s">
        <v>291</v>
      </c>
      <c r="D324" s="4" t="s">
        <v>314</v>
      </c>
      <c r="E324" s="57" t="s">
        <v>315</v>
      </c>
      <c r="F324" s="37">
        <v>12</v>
      </c>
      <c r="G324" s="31"/>
    </row>
    <row r="325" spans="1:8" ht="27.75" customHeight="1">
      <c r="A325" s="82">
        <v>316</v>
      </c>
      <c r="B325" s="1">
        <v>1102</v>
      </c>
      <c r="C325" s="2" t="s">
        <v>292</v>
      </c>
      <c r="D325" s="2"/>
      <c r="E325" s="54" t="s">
        <v>124</v>
      </c>
      <c r="F325" s="35">
        <f>F326</f>
        <v>313</v>
      </c>
      <c r="G325" s="31"/>
    </row>
    <row r="326" spans="1:8" ht="12.75" customHeight="1">
      <c r="A326" s="82">
        <v>317</v>
      </c>
      <c r="B326" s="1">
        <v>1102</v>
      </c>
      <c r="C326" s="2" t="s">
        <v>293</v>
      </c>
      <c r="D326" s="4"/>
      <c r="E326" s="54" t="s">
        <v>125</v>
      </c>
      <c r="F326" s="35">
        <f>F327</f>
        <v>313</v>
      </c>
      <c r="G326" s="27">
        <v>48255</v>
      </c>
    </row>
    <row r="327" spans="1:8" ht="30.75" customHeight="1">
      <c r="A327" s="82">
        <v>318</v>
      </c>
      <c r="B327" s="3">
        <v>1102</v>
      </c>
      <c r="C327" s="4" t="s">
        <v>293</v>
      </c>
      <c r="D327" s="4" t="s">
        <v>63</v>
      </c>
      <c r="E327" s="57" t="s">
        <v>122</v>
      </c>
      <c r="F327" s="37">
        <v>313</v>
      </c>
      <c r="G327" s="27"/>
    </row>
    <row r="328" spans="1:8" s="16" customFormat="1" ht="15.75">
      <c r="A328" s="22">
        <v>319</v>
      </c>
      <c r="B328" s="1">
        <v>1200</v>
      </c>
      <c r="C328" s="2"/>
      <c r="D328" s="2"/>
      <c r="E328" s="58" t="s">
        <v>55</v>
      </c>
      <c r="F328" s="35">
        <f>SUM(F330+F333)</f>
        <v>380</v>
      </c>
      <c r="G328" s="28"/>
    </row>
    <row r="329" spans="1:8" s="16" customFormat="1" ht="15.75">
      <c r="A329" s="22">
        <v>320</v>
      </c>
      <c r="B329" s="1">
        <v>1202</v>
      </c>
      <c r="C329" s="2"/>
      <c r="D329" s="2"/>
      <c r="E329" s="58" t="s">
        <v>298</v>
      </c>
      <c r="F329" s="35">
        <f>SUM(F330+F333)</f>
        <v>380</v>
      </c>
      <c r="G329" s="28"/>
    </row>
    <row r="330" spans="1:8" s="16" customFormat="1" ht="39.75" customHeight="1">
      <c r="A330" s="22">
        <v>321</v>
      </c>
      <c r="B330" s="1">
        <v>1202</v>
      </c>
      <c r="C330" s="2" t="s">
        <v>163</v>
      </c>
      <c r="D330" s="2"/>
      <c r="E330" s="54" t="s">
        <v>254</v>
      </c>
      <c r="F330" s="35">
        <f>F331</f>
        <v>230</v>
      </c>
      <c r="G330" s="28"/>
    </row>
    <row r="331" spans="1:8" s="17" customFormat="1" ht="32.25" customHeight="1">
      <c r="A331" s="22">
        <v>322</v>
      </c>
      <c r="B331" s="1">
        <v>1202</v>
      </c>
      <c r="C331" s="2" t="s">
        <v>267</v>
      </c>
      <c r="D331" s="2"/>
      <c r="E331" s="54" t="s">
        <v>126</v>
      </c>
      <c r="F331" s="35">
        <f>F332</f>
        <v>230</v>
      </c>
      <c r="G331" s="26"/>
      <c r="H331" s="16"/>
    </row>
    <row r="332" spans="1:8" ht="38.25">
      <c r="A332" s="82">
        <v>323</v>
      </c>
      <c r="B332" s="3">
        <v>1202</v>
      </c>
      <c r="C332" s="4" t="s">
        <v>267</v>
      </c>
      <c r="D332" s="4" t="s">
        <v>53</v>
      </c>
      <c r="E332" s="57" t="s">
        <v>338</v>
      </c>
      <c r="F332" s="37">
        <v>230</v>
      </c>
      <c r="G332" s="27"/>
      <c r="H332" s="17"/>
    </row>
    <row r="333" spans="1:8">
      <c r="A333" s="82">
        <v>324</v>
      </c>
      <c r="B333" s="1">
        <v>1202</v>
      </c>
      <c r="C333" s="2" t="s">
        <v>287</v>
      </c>
      <c r="D333" s="4"/>
      <c r="E333" s="54" t="s">
        <v>60</v>
      </c>
      <c r="F333" s="35">
        <f>F334</f>
        <v>150</v>
      </c>
      <c r="G333" s="27"/>
    </row>
    <row r="334" spans="1:8" ht="25.5">
      <c r="A334" s="82">
        <v>325</v>
      </c>
      <c r="B334" s="1">
        <v>1202</v>
      </c>
      <c r="C334" s="2" t="s">
        <v>288</v>
      </c>
      <c r="D334" s="4"/>
      <c r="E334" s="54" t="s">
        <v>127</v>
      </c>
      <c r="F334" s="35">
        <f>F335</f>
        <v>150</v>
      </c>
      <c r="G334" s="27"/>
    </row>
    <row r="335" spans="1:8" ht="39" customHeight="1">
      <c r="A335" s="82">
        <v>326</v>
      </c>
      <c r="B335" s="3">
        <v>1202</v>
      </c>
      <c r="C335" s="4" t="s">
        <v>288</v>
      </c>
      <c r="D335" s="4" t="s">
        <v>53</v>
      </c>
      <c r="E335" s="57" t="s">
        <v>338</v>
      </c>
      <c r="F335" s="37">
        <v>150</v>
      </c>
      <c r="G335" s="27"/>
    </row>
    <row r="336" spans="1:8" s="17" customFormat="1" ht="31.5">
      <c r="A336" s="22">
        <v>327</v>
      </c>
      <c r="B336" s="1">
        <v>1300</v>
      </c>
      <c r="C336" s="4"/>
      <c r="D336" s="4"/>
      <c r="E336" s="58" t="s">
        <v>6</v>
      </c>
      <c r="F336" s="35">
        <f>SUM(F337)</f>
        <v>1.5</v>
      </c>
      <c r="G336" s="26" t="e">
        <f>#REF!+G340</f>
        <v>#REF!</v>
      </c>
      <c r="H336"/>
    </row>
    <row r="337" spans="1:8" s="17" customFormat="1" ht="31.5">
      <c r="A337" s="22">
        <v>328</v>
      </c>
      <c r="B337" s="1">
        <v>1301</v>
      </c>
      <c r="C337" s="4"/>
      <c r="D337" s="4"/>
      <c r="E337" s="58" t="s">
        <v>299</v>
      </c>
      <c r="F337" s="35">
        <f>SUM(F338)</f>
        <v>1.5</v>
      </c>
      <c r="G337" s="26"/>
      <c r="H337"/>
    </row>
    <row r="338" spans="1:8" s="16" customFormat="1" ht="38.25">
      <c r="A338" s="22">
        <v>329</v>
      </c>
      <c r="B338" s="1">
        <v>1301</v>
      </c>
      <c r="C338" s="2" t="s">
        <v>163</v>
      </c>
      <c r="D338" s="2"/>
      <c r="E338" s="54" t="s">
        <v>254</v>
      </c>
      <c r="F338" s="26">
        <f>F339</f>
        <v>1.5</v>
      </c>
      <c r="G338" s="28"/>
      <c r="H338" s="17"/>
    </row>
    <row r="339" spans="1:8" s="17" customFormat="1" ht="25.5">
      <c r="A339" s="22">
        <v>330</v>
      </c>
      <c r="B339" s="1">
        <v>1301</v>
      </c>
      <c r="C339" s="2" t="s">
        <v>268</v>
      </c>
      <c r="D339" s="2"/>
      <c r="E339" s="54" t="s">
        <v>128</v>
      </c>
      <c r="F339" s="26">
        <f>F340</f>
        <v>1.5</v>
      </c>
      <c r="G339" s="26"/>
      <c r="H339" s="16"/>
    </row>
    <row r="340" spans="1:8">
      <c r="A340" s="22">
        <v>331</v>
      </c>
      <c r="B340" s="3">
        <v>1301</v>
      </c>
      <c r="C340" s="4" t="s">
        <v>268</v>
      </c>
      <c r="D340" s="4" t="s">
        <v>301</v>
      </c>
      <c r="E340" s="57" t="s">
        <v>43</v>
      </c>
      <c r="F340" s="28">
        <v>1.5</v>
      </c>
      <c r="G340" s="31" t="e">
        <f>#REF!</f>
        <v>#REF!</v>
      </c>
      <c r="H340" s="17"/>
    </row>
    <row r="341" spans="1:8" ht="12.75" customHeight="1">
      <c r="A341" s="22">
        <v>332</v>
      </c>
      <c r="B341" s="3"/>
      <c r="C341" s="4"/>
      <c r="D341" s="4"/>
      <c r="E341" s="58" t="s">
        <v>34</v>
      </c>
      <c r="F341" s="95">
        <f>SUM(F9+F83+F89+F122+F165+F212+F217+F264+F282+F316+F328+F336)</f>
        <v>241518.092</v>
      </c>
      <c r="G341" s="26" t="e">
        <f>G9+G83+G89+#REF!+#REF!+G214+G227+G283+G309+#REF!+#REF!</f>
        <v>#REF!</v>
      </c>
      <c r="H341" s="96"/>
    </row>
    <row r="342" spans="1:8" ht="12.75" customHeight="1">
      <c r="A342" s="12"/>
      <c r="B342" s="14"/>
      <c r="C342" s="42"/>
      <c r="D342" s="15"/>
      <c r="E342" s="69"/>
      <c r="F342" s="20"/>
    </row>
    <row r="343" spans="1:8" ht="12.75" customHeight="1">
      <c r="A343" s="101" t="s">
        <v>309</v>
      </c>
      <c r="B343" s="100"/>
      <c r="C343" s="100"/>
      <c r="D343" s="100"/>
      <c r="E343" s="100"/>
      <c r="F343" s="32"/>
      <c r="G343" s="21"/>
    </row>
    <row r="346" spans="1:8">
      <c r="G346" s="33"/>
    </row>
  </sheetData>
  <autoFilter ref="A8:G343"/>
  <mergeCells count="7">
    <mergeCell ref="H169:K169"/>
    <mergeCell ref="A343:E343"/>
    <mergeCell ref="A6:F6"/>
    <mergeCell ref="E1:F1"/>
    <mergeCell ref="E2:F2"/>
    <mergeCell ref="E3:F3"/>
    <mergeCell ref="B4:F4"/>
  </mergeCells>
  <phoneticPr fontId="8" type="noConversion"/>
  <pageMargins left="0.70866141732283472" right="0.19685039370078741" top="0.19685039370078741" bottom="0.19685039370078741" header="0.31496062992125984" footer="0.31496062992125984"/>
  <pageSetup paperSize="9" scale="83" fitToHeight="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прилож.4</vt:lpstr>
      <vt:lpstr>прилож.4!Область_печати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2016-04-21T15:29:07Z</cp:lastPrinted>
  <dcterms:created xsi:type="dcterms:W3CDTF">1996-10-08T23:32:33Z</dcterms:created>
  <dcterms:modified xsi:type="dcterms:W3CDTF">2016-05-04T06:09:25Z</dcterms:modified>
</cp:coreProperties>
</file>