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300" windowWidth="9720" windowHeight="7140"/>
  </bookViews>
  <sheets>
    <sheet name="прилож.4" sheetId="6" r:id="rId1"/>
  </sheets>
  <definedNames>
    <definedName name="_xlnm._FilterDatabase" localSheetId="0" hidden="1">прилож.4!$A$8:$G$383</definedName>
    <definedName name="_xlnm.Print_Area" localSheetId="0">прилож.4!$A$1:$H$386</definedName>
  </definedNames>
  <calcPr calcId="125725"/>
</workbook>
</file>

<file path=xl/calcChain.xml><?xml version="1.0" encoding="utf-8"?>
<calcChain xmlns="http://schemas.openxmlformats.org/spreadsheetml/2006/main">
  <c r="H323" i="6"/>
  <c r="F323"/>
  <c r="F338"/>
  <c r="F337" s="1"/>
  <c r="F336" s="1"/>
  <c r="F209"/>
  <c r="F185"/>
  <c r="F291" l="1"/>
  <c r="H285"/>
  <c r="H290" l="1"/>
  <c r="F290"/>
  <c r="H287"/>
  <c r="F287"/>
  <c r="H283"/>
  <c r="F285"/>
  <c r="F283" s="1"/>
  <c r="H264"/>
  <c r="F264"/>
  <c r="H261"/>
  <c r="F261"/>
  <c r="H258"/>
  <c r="F258"/>
  <c r="F145"/>
  <c r="H145" l="1"/>
  <c r="H320" l="1"/>
  <c r="F320"/>
  <c r="H130"/>
  <c r="H129" s="1"/>
  <c r="F130"/>
  <c r="F129" s="1"/>
  <c r="H64"/>
  <c r="F64"/>
  <c r="H344" l="1"/>
  <c r="F344"/>
  <c r="H346"/>
  <c r="F346"/>
  <c r="H188"/>
  <c r="F188"/>
  <c r="H190"/>
  <c r="F190"/>
  <c r="H331"/>
  <c r="F331"/>
  <c r="F187" l="1"/>
  <c r="F186" s="1"/>
  <c r="H187"/>
  <c r="H186" s="1"/>
  <c r="H302" l="1"/>
  <c r="F302"/>
  <c r="H301"/>
  <c r="F301"/>
  <c r="H181" l="1"/>
  <c r="H180" s="1"/>
  <c r="F181"/>
  <c r="F180" s="1"/>
  <c r="H167" l="1"/>
  <c r="F167"/>
  <c r="H144"/>
  <c r="F144"/>
  <c r="H146"/>
  <c r="F146"/>
  <c r="H140"/>
  <c r="F140"/>
  <c r="H121" l="1"/>
  <c r="F121"/>
  <c r="H123"/>
  <c r="F123"/>
  <c r="H125"/>
  <c r="F125"/>
  <c r="H103"/>
  <c r="H102" s="1"/>
  <c r="H101" s="1"/>
  <c r="F103"/>
  <c r="F102" s="1"/>
  <c r="F101" s="1"/>
  <c r="H69"/>
  <c r="H68" s="1"/>
  <c r="H67" s="1"/>
  <c r="F69"/>
  <c r="F68" s="1"/>
  <c r="F67" s="1"/>
  <c r="H165"/>
  <c r="F165"/>
  <c r="H163"/>
  <c r="F163"/>
  <c r="H161"/>
  <c r="F161"/>
  <c r="H159"/>
  <c r="F159"/>
  <c r="H157"/>
  <c r="H156" s="1"/>
  <c r="F157"/>
  <c r="H228"/>
  <c r="H227" s="1"/>
  <c r="F228"/>
  <c r="F227" s="1"/>
  <c r="H342"/>
  <c r="H341" s="1"/>
  <c r="H340" s="1"/>
  <c r="F342"/>
  <c r="F341" s="1"/>
  <c r="F340" s="1"/>
  <c r="F156" l="1"/>
  <c r="F120"/>
  <c r="H120"/>
  <c r="H311" l="1"/>
  <c r="F311"/>
  <c r="H221" l="1"/>
  <c r="F221"/>
  <c r="H219"/>
  <c r="F219"/>
  <c r="H218" l="1"/>
  <c r="F218"/>
  <c r="H208"/>
  <c r="F208"/>
  <c r="H204"/>
  <c r="F204"/>
  <c r="H200"/>
  <c r="H199" s="1"/>
  <c r="F200"/>
  <c r="F199" s="1"/>
  <c r="H184"/>
  <c r="H183" s="1"/>
  <c r="F184"/>
  <c r="F183" s="1"/>
  <c r="H153"/>
  <c r="F153"/>
  <c r="H118"/>
  <c r="H116"/>
  <c r="F118"/>
  <c r="F116"/>
  <c r="H106"/>
  <c r="F106"/>
  <c r="H115" l="1"/>
  <c r="F115"/>
  <c r="H37"/>
  <c r="F37"/>
  <c r="H33"/>
  <c r="F33"/>
  <c r="H28"/>
  <c r="H27" s="1"/>
  <c r="H26" s="1"/>
  <c r="F28"/>
  <c r="F27" s="1"/>
  <c r="F26" s="1"/>
  <c r="H371" l="1"/>
  <c r="F371"/>
  <c r="H374"/>
  <c r="H373" s="1"/>
  <c r="F374"/>
  <c r="H271"/>
  <c r="H270" s="1"/>
  <c r="H269" s="1"/>
  <c r="H268" s="1"/>
  <c r="F271"/>
  <c r="F270" s="1"/>
  <c r="F269" s="1"/>
  <c r="F268" s="1"/>
  <c r="H51"/>
  <c r="F51"/>
  <c r="H111" l="1"/>
  <c r="H113"/>
  <c r="H108"/>
  <c r="H105" s="1"/>
  <c r="F108"/>
  <c r="F105" s="1"/>
  <c r="F113"/>
  <c r="F111"/>
  <c r="H110" l="1"/>
  <c r="H100" s="1"/>
  <c r="F110"/>
  <c r="F100" s="1"/>
  <c r="H197"/>
  <c r="F197"/>
  <c r="H379" l="1"/>
  <c r="H378" s="1"/>
  <c r="H377" s="1"/>
  <c r="H376" s="1"/>
  <c r="H370"/>
  <c r="H364"/>
  <c r="H362"/>
  <c r="H353"/>
  <c r="H356"/>
  <c r="H349"/>
  <c r="H348" s="1"/>
  <c r="H334"/>
  <c r="H333" s="1"/>
  <c r="H330"/>
  <c r="H327"/>
  <c r="H316"/>
  <c r="H315" s="1"/>
  <c r="H314" s="1"/>
  <c r="H309"/>
  <c r="H307"/>
  <c r="H303"/>
  <c r="H300"/>
  <c r="H296"/>
  <c r="H279"/>
  <c r="H278" s="1"/>
  <c r="H247"/>
  <c r="H245"/>
  <c r="H240"/>
  <c r="H239" s="1"/>
  <c r="H234"/>
  <c r="H233" s="1"/>
  <c r="H232" s="1"/>
  <c r="H231" s="1"/>
  <c r="H225"/>
  <c r="H224" s="1"/>
  <c r="H223" s="1"/>
  <c r="H216"/>
  <c r="H214"/>
  <c r="H212"/>
  <c r="H206"/>
  <c r="H203" s="1"/>
  <c r="H195"/>
  <c r="H194" s="1"/>
  <c r="H178"/>
  <c r="H177" s="1"/>
  <c r="H174"/>
  <c r="H172"/>
  <c r="H170"/>
  <c r="H151"/>
  <c r="H142"/>
  <c r="H138"/>
  <c r="H134"/>
  <c r="H133" s="1"/>
  <c r="H132" s="1"/>
  <c r="H128"/>
  <c r="H98"/>
  <c r="H95"/>
  <c r="H93"/>
  <c r="H87"/>
  <c r="H86" s="1"/>
  <c r="H84"/>
  <c r="H83" s="1"/>
  <c r="H78"/>
  <c r="H77" s="1"/>
  <c r="H76" s="1"/>
  <c r="H75" s="1"/>
  <c r="H73"/>
  <c r="H72" s="1"/>
  <c r="H63"/>
  <c r="H61"/>
  <c r="H58"/>
  <c r="H56"/>
  <c r="H53"/>
  <c r="H47"/>
  <c r="H43"/>
  <c r="H42" s="1"/>
  <c r="H41" s="1"/>
  <c r="H39"/>
  <c r="H32"/>
  <c r="H31" s="1"/>
  <c r="H24"/>
  <c r="H22"/>
  <c r="H18"/>
  <c r="H16"/>
  <c r="H12"/>
  <c r="H11" s="1"/>
  <c r="H10" s="1"/>
  <c r="H352" l="1"/>
  <c r="H351" s="1"/>
  <c r="H319"/>
  <c r="H282"/>
  <c r="H281" s="1"/>
  <c r="H295"/>
  <c r="H294" s="1"/>
  <c r="H293" s="1"/>
  <c r="H211"/>
  <c r="H210" s="1"/>
  <c r="H137"/>
  <c r="H136" s="1"/>
  <c r="H169"/>
  <c r="H82"/>
  <c r="H277"/>
  <c r="H92"/>
  <c r="H91" s="1"/>
  <c r="H90" s="1"/>
  <c r="H176"/>
  <c r="H202"/>
  <c r="H150"/>
  <c r="H149" s="1"/>
  <c r="H148" s="1"/>
  <c r="H21"/>
  <c r="H20" s="1"/>
  <c r="H15"/>
  <c r="H14" s="1"/>
  <c r="H244"/>
  <c r="H257"/>
  <c r="H369"/>
  <c r="H368" s="1"/>
  <c r="H36"/>
  <c r="H30" s="1"/>
  <c r="H55"/>
  <c r="H46" s="1"/>
  <c r="H45" s="1"/>
  <c r="H193"/>
  <c r="H252"/>
  <c r="H251" s="1"/>
  <c r="H318"/>
  <c r="H361"/>
  <c r="H360" s="1"/>
  <c r="H359" s="1"/>
  <c r="F174"/>
  <c r="F151"/>
  <c r="F150" s="1"/>
  <c r="F39"/>
  <c r="H313" l="1"/>
  <c r="H155"/>
  <c r="H127" s="1"/>
  <c r="H9"/>
  <c r="H276"/>
  <c r="H238"/>
  <c r="H237" s="1"/>
  <c r="H192"/>
  <c r="H250"/>
  <c r="H249" s="1"/>
  <c r="H81"/>
  <c r="F300"/>
  <c r="H236" l="1"/>
  <c r="H381" s="1"/>
  <c r="F93" l="1"/>
  <c r="F362" l="1"/>
  <c r="F364"/>
  <c r="F353"/>
  <c r="F356"/>
  <c r="F352" l="1"/>
  <c r="F361"/>
  <c r="F98" l="1"/>
  <c r="F73" l="1"/>
  <c r="F72" s="1"/>
  <c r="F247" l="1"/>
  <c r="F245"/>
  <c r="F257"/>
  <c r="F87"/>
  <c r="F244" l="1"/>
  <c r="F303"/>
  <c r="F296"/>
  <c r="F240"/>
  <c r="F47"/>
  <c r="F252"/>
  <c r="F327"/>
  <c r="F12" l="1"/>
  <c r="F11" s="1"/>
  <c r="F10" s="1"/>
  <c r="F16"/>
  <c r="F18"/>
  <c r="F22"/>
  <c r="F24"/>
  <c r="F32"/>
  <c r="F31" s="1"/>
  <c r="F43"/>
  <c r="F42" s="1"/>
  <c r="F41" s="1"/>
  <c r="F53"/>
  <c r="F56"/>
  <c r="F58"/>
  <c r="F61"/>
  <c r="F63"/>
  <c r="F78"/>
  <c r="F77" s="1"/>
  <c r="F76" s="1"/>
  <c r="F75" s="1"/>
  <c r="F84"/>
  <c r="F83" s="1"/>
  <c r="F86"/>
  <c r="F95"/>
  <c r="F92" s="1"/>
  <c r="F91" s="1"/>
  <c r="F90" s="1"/>
  <c r="F128"/>
  <c r="F134"/>
  <c r="F133" s="1"/>
  <c r="F138"/>
  <c r="F142"/>
  <c r="F170"/>
  <c r="F172"/>
  <c r="F178"/>
  <c r="F177" s="1"/>
  <c r="F195"/>
  <c r="F206"/>
  <c r="F203" s="1"/>
  <c r="F212"/>
  <c r="F214"/>
  <c r="F216"/>
  <c r="F225"/>
  <c r="F224" s="1"/>
  <c r="F223" s="1"/>
  <c r="F234"/>
  <c r="F233" s="1"/>
  <c r="F239"/>
  <c r="F238" s="1"/>
  <c r="F251"/>
  <c r="F279"/>
  <c r="F278" s="1"/>
  <c r="F282"/>
  <c r="F281" s="1"/>
  <c r="F307"/>
  <c r="F309"/>
  <c r="F316"/>
  <c r="F315" s="1"/>
  <c r="F314" s="1"/>
  <c r="F319"/>
  <c r="F330"/>
  <c r="F334"/>
  <c r="F333" s="1"/>
  <c r="F349"/>
  <c r="F348" s="1"/>
  <c r="F370"/>
  <c r="F373"/>
  <c r="F379"/>
  <c r="F378" s="1"/>
  <c r="F377" s="1"/>
  <c r="F318" l="1"/>
  <c r="F295"/>
  <c r="F294" s="1"/>
  <c r="F293" s="1"/>
  <c r="F211"/>
  <c r="F194"/>
  <c r="F193" s="1"/>
  <c r="F137"/>
  <c r="F136" s="1"/>
  <c r="F82"/>
  <c r="F81" s="1"/>
  <c r="F210"/>
  <c r="F250"/>
  <c r="F249" s="1"/>
  <c r="F202"/>
  <c r="F277"/>
  <c r="F276" s="1"/>
  <c r="F176"/>
  <c r="F21"/>
  <c r="F20" s="1"/>
  <c r="F232"/>
  <c r="F231" s="1"/>
  <c r="F369"/>
  <c r="F368" s="1"/>
  <c r="F376"/>
  <c r="F351"/>
  <c r="F169"/>
  <c r="F149"/>
  <c r="F148" s="1"/>
  <c r="F132"/>
  <c r="F55"/>
  <c r="F46" s="1"/>
  <c r="F45" s="1"/>
  <c r="F36"/>
  <c r="F30" s="1"/>
  <c r="F360"/>
  <c r="F359" s="1"/>
  <c r="F237"/>
  <c r="F15"/>
  <c r="F14" s="1"/>
  <c r="G12"/>
  <c r="G11" s="1"/>
  <c r="G10" s="1"/>
  <c r="G16"/>
  <c r="G15" s="1"/>
  <c r="G14" s="1"/>
  <c r="G22"/>
  <c r="G24"/>
  <c r="G33"/>
  <c r="G37"/>
  <c r="G43"/>
  <c r="G42" s="1"/>
  <c r="G41" s="1"/>
  <c r="G78"/>
  <c r="G77" s="1"/>
  <c r="G76" s="1"/>
  <c r="G75" s="1"/>
  <c r="G84"/>
  <c r="G83" s="1"/>
  <c r="G82" s="1"/>
  <c r="G81" s="1"/>
  <c r="G101"/>
  <c r="G134"/>
  <c r="G170"/>
  <c r="G173"/>
  <c r="G196"/>
  <c r="G203"/>
  <c r="G236"/>
  <c r="G235" s="1"/>
  <c r="G234" s="1"/>
  <c r="G233" s="1"/>
  <c r="G250"/>
  <c r="G264"/>
  <c r="G283"/>
  <c r="G300"/>
  <c r="G296" s="1"/>
  <c r="G295" s="1"/>
  <c r="G310"/>
  <c r="G309" s="1"/>
  <c r="G308" s="1"/>
  <c r="G318"/>
  <c r="G317" s="1"/>
  <c r="G314" s="1"/>
  <c r="G358"/>
  <c r="G357" s="1"/>
  <c r="G356" s="1"/>
  <c r="G359"/>
  <c r="G366"/>
  <c r="G380"/>
  <c r="G376" s="1"/>
  <c r="G45"/>
  <c r="F313" l="1"/>
  <c r="F155"/>
  <c r="F127" s="1"/>
  <c r="F9"/>
  <c r="F192"/>
  <c r="F236"/>
  <c r="G21"/>
  <c r="G20" s="1"/>
  <c r="G31"/>
  <c r="G30" s="1"/>
  <c r="G211"/>
  <c r="G195"/>
  <c r="G194" s="1"/>
  <c r="G355"/>
  <c r="G352" s="1"/>
  <c r="F381" l="1"/>
  <c r="G9"/>
  <c r="G381" s="1"/>
</calcChain>
</file>

<file path=xl/sharedStrings.xml><?xml version="1.0" encoding="utf-8"?>
<sst xmlns="http://schemas.openxmlformats.org/spreadsheetml/2006/main" count="864" uniqueCount="400">
  <si>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</si>
  <si>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</si>
  <si>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</si>
  <si>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</si>
  <si>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</si>
  <si>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</si>
  <si>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</si>
  <si>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</si>
  <si>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</si>
  <si>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</si>
  <si>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</si>
  <si>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</si>
  <si>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</si>
  <si>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</si>
  <si>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</si>
  <si>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</si>
  <si>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</si>
  <si>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</si>
  <si>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</si>
  <si>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</si>
  <si>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</si>
  <si>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</si>
  <si>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</si>
  <si>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</si>
  <si>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</si>
  <si>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</si>
  <si>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</si>
  <si>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</si>
  <si>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</si>
  <si>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</si>
  <si>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</si>
  <si>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</si>
  <si>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</si>
  <si>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</si>
  <si>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</si>
  <si>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</si>
  <si>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</si>
  <si>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</si>
  <si>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</si>
  <si>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</si>
  <si>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</si>
  <si>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</si>
  <si>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</si>
  <si>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</si>
  <si>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</si>
  <si>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</si>
  <si>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</si>
  <si>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</si>
  <si>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</si>
  <si>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</si>
  <si>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</si>
  <si>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</si>
  <si>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</si>
  <si>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</si>
  <si>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</si>
  <si>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</si>
  <si>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</si>
  <si>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</si>
  <si>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</si>
  <si>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</si>
  <si>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</si>
  <si>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</si>
  <si>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</si>
  <si>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</si>
  <si>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</si>
  <si>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</si>
  <si>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</si>
  <si>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</si>
  <si>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</si>
  <si>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</si>
  <si>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</si>
  <si>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</si>
  <si>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</si>
  <si>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</si>
  <si>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</si>
  <si>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</si>
  <si>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</si>
  <si>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</si>
  <si>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</si>
  <si>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</si>
  <si>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</si>
  <si>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</si>
  <si>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</si>
  <si>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</si>
  <si>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</si>
  <si>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отдыха и оздоровление детей и подростков в Махнёвском муниципальном образовании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</si>
  <si>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</si>
  <si>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</si>
  <si>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</si>
  <si>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</si>
  <si>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</si>
  <si>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</si>
  <si>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</si>
  <si>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</si>
  <si>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</si>
  <si>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</si>
  <si>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</si>
  <si>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</si>
  <si>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</si>
  <si>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</si>
  <si>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</si>
  <si>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</si>
  <si>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</si>
  <si>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>Внесение изменений в Генеральные планы и правила землепользования и застройки Махнёвского МО</t>
  </si>
  <si>
    <t>Другие вопросы в области национальной экономики</t>
  </si>
  <si>
    <t>Выполнение работ по предотвращению чрезвычайных ситуаций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</si>
  <si>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</si>
  <si>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</si>
  <si>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Улучшение жилищных условий граждан, проживающих в сельской местности, в том числе молодых семей и молодых специалистов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</si>
  <si>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</si>
  <si>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</si>
  <si>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</si>
  <si>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</si>
  <si>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</si>
  <si>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</si>
  <si>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</si>
  <si>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</si>
  <si>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</si>
  <si>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</si>
  <si>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</si>
  <si>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</si>
  <si>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</si>
  <si>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</si>
  <si>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</si>
  <si>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</si>
  <si>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0100341100</t>
  </si>
  <si>
    <t>0100441200</t>
  </si>
  <si>
    <t>0100520600</t>
  </si>
  <si>
    <t>0400000000</t>
  </si>
  <si>
    <t>0400121000</t>
  </si>
  <si>
    <t>7000620100</t>
  </si>
  <si>
    <t>0500000000</t>
  </si>
  <si>
    <t>0500120100</t>
  </si>
  <si>
    <t>0100622000</t>
  </si>
  <si>
    <t>0600000000</t>
  </si>
  <si>
    <t>0600122100</t>
  </si>
  <si>
    <t>0600322300</t>
  </si>
  <si>
    <t>0700000000</t>
  </si>
  <si>
    <t>0900000000</t>
  </si>
  <si>
    <t>0900220102</t>
  </si>
  <si>
    <t>0900320103</t>
  </si>
  <si>
    <t>0900520105</t>
  </si>
  <si>
    <t xml:space="preserve">Выполнение работ по обустройству и содержанию грунтовых дорог и дорог без покрытия Махнёвского муниципального образования в зимний период года </t>
  </si>
  <si>
    <t>1000000000</t>
  </si>
  <si>
    <t>1000123100</t>
  </si>
  <si>
    <t>1100000000</t>
  </si>
  <si>
    <t>1100123110</t>
  </si>
  <si>
    <t>1100223120</t>
  </si>
  <si>
    <t>1100323130</t>
  </si>
  <si>
    <t>1200023100</t>
  </si>
  <si>
    <t>1300000000</t>
  </si>
  <si>
    <t>1300123100</t>
  </si>
  <si>
    <t>1400023000</t>
  </si>
  <si>
    <t>1500022200</t>
  </si>
  <si>
    <t>1600000000</t>
  </si>
  <si>
    <t>1600125100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</si>
  <si>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</si>
  <si>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</si>
  <si>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</si>
  <si>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</si>
  <si>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</si>
  <si>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</si>
  <si>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</si>
  <si>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</si>
  <si>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</si>
  <si>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</si>
  <si>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</si>
  <si>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</si>
  <si>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</si>
  <si>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1900029000</t>
  </si>
  <si>
    <t>2000000000</t>
  </si>
  <si>
    <t>0100820200</t>
  </si>
  <si>
    <t>0100921400</t>
  </si>
  <si>
    <t>0200420004</t>
  </si>
  <si>
    <t>7000851180</t>
  </si>
  <si>
    <t>Сельское хозяйство и рыболовство</t>
  </si>
  <si>
    <t>2100042П00</t>
  </si>
  <si>
    <t>7001121105</t>
  </si>
  <si>
    <t>Капитальный ремонт муниципального имущества, в том числе взносы региональному оператору</t>
  </si>
  <si>
    <t>0700228100</t>
  </si>
  <si>
    <t>0700328200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</si>
  <si>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</si>
  <si>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</si>
  <si>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</si>
  <si>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</si>
  <si>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</si>
  <si>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Обслуживание государственного внутреннего и муниципального долга</t>
  </si>
  <si>
    <t>730</t>
  </si>
  <si>
    <t>1500000000</t>
  </si>
  <si>
    <t>1400000000</t>
  </si>
  <si>
    <t>850</t>
  </si>
  <si>
    <t>Уплата налогов, сборов и иных платежей</t>
  </si>
  <si>
    <t>1600245110</t>
  </si>
  <si>
    <t>Компенсация за использование личного транспорта в служебных целях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</si>
  <si>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</si>
  <si>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</si>
  <si>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</si>
  <si>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полос.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</si>
  <si>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</si>
  <si>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1300223200</t>
  </si>
  <si>
    <t>Ликвидация аварийного и ветхого  жилого фонда</t>
  </si>
  <si>
    <t>Приложение № 5</t>
  </si>
  <si>
    <t>2400000000</t>
  </si>
  <si>
    <t>2200000000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</si>
  <si>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</si>
  <si>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2200122410</t>
  </si>
  <si>
    <t>2200222420</t>
  </si>
  <si>
    <t>Усиление социальной профилактики правонарушений среди несовершеннолетних</t>
  </si>
  <si>
    <t>2300000000</t>
  </si>
  <si>
    <t>2300122510</t>
  </si>
  <si>
    <t>Снижение уровня правонарушений среди несовершеннолетних</t>
  </si>
  <si>
    <t>2300222520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</si>
  <si>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</si>
  <si>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Осуществление обслуживания Финансового отдела Администрации Махнёвского муниципального образования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</si>
  <si>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2016-2025 годы"</t>
  </si>
  <si>
    <t>Дополнительное образование детей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</si>
  <si>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</si>
  <si>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</si>
  <si>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0200520005</t>
  </si>
  <si>
    <t>Проведение землеустройства  земель  сельскохозяйственного назначения</t>
  </si>
  <si>
    <t>0600022000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</si>
  <si>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</si>
  <si>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630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</si>
  <si>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</si>
  <si>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</si>
  <si>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</si>
  <si>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</si>
  <si>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</si>
  <si>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</si>
  <si>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2700000000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</si>
  <si>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</si>
  <si>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</si>
  <si>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1200000000</t>
  </si>
  <si>
    <t>1200123110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</si>
  <si>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</si>
  <si>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</si>
  <si>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>2800000000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</si>
  <si>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</si>
  <si>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2800122501</t>
  </si>
  <si>
    <t>Ликвидация  ветхих и аварийных домов на территории Махнёвского муниципального образования</t>
  </si>
  <si>
    <t>Организация обслуживания уличного освещения</t>
  </si>
  <si>
    <t>2500123800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</si>
  <si>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</si>
  <si>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2500223800</t>
  </si>
  <si>
    <t>Увеличение количества благоустроенных общественных территорий Махнёвского муниципального образования</t>
  </si>
  <si>
    <t>ермак</t>
  </si>
  <si>
    <t>Создание условий для сохранения здоровья и развития детей на территории Махнёвского муниципального образования</t>
  </si>
  <si>
    <t>1700626600</t>
  </si>
  <si>
    <t>Обеспечение деятельности обслуживающего пресонала учреждений культуры</t>
  </si>
  <si>
    <t>2900000000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</si>
  <si>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</si>
  <si>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Сумма в тыс. рублей на 2020 год</t>
  </si>
  <si>
    <t>Судебная система</t>
  </si>
  <si>
    <t>1000023000</t>
  </si>
  <si>
    <t>Создание условий для формирования и предоставления бесплатно однократно земельных участков</t>
  </si>
  <si>
    <t>0700025000</t>
  </si>
  <si>
    <t>2500000000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</si>
  <si>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</si>
  <si>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 xml:space="preserve">Обслуживание муниципального долга </t>
  </si>
  <si>
    <t>Молодежная политика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</si>
  <si>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</si>
  <si>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пп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</si>
  <si>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</si>
  <si>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</si>
  <si>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>3000020300</t>
  </si>
  <si>
    <t>Бюджетные инвестиции</t>
  </si>
  <si>
    <t>410</t>
  </si>
  <si>
    <t xml:space="preserve">Муниципальная программа «Общегосударственные вопросы на территории Махнёвского муниципального образования на 2014-2021 годы» </t>
  </si>
  <si>
    <t xml:space="preserve">Муниципальная программа «Общегосударственные вопросы на территории Махнёвского муниципального образования 2014-2021годы» </t>
  </si>
  <si>
    <t xml:space="preserve">Муниципальная программа «Управление муниципальными финансами Махнёвского муниципального образования  до 2021 года»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</si>
  <si>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2014 - 2021 годы" </t>
  </si>
  <si>
    <t>Муниципальная программа "Обеспечение мероприятий по гражданской обороне и предупреждение, ликвидация чрезвычайных ситуаций на 2014-2021 годы"</t>
  </si>
  <si>
    <t xml:space="preserve">Муниципальная программа «Развитие физической культуры и  спорта, патриотическое воспитание граждан в Махнёвском муниципальном образовании на 2014-2024 годы»
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</si>
  <si>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2014-2021 годы" </t>
  </si>
  <si>
    <t xml:space="preserve">Муниципальная программа «Развитие информационного общества на территории  Махнёвском муниципальном образовании  на 2014-2021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</si>
  <si>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2014-2021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</si>
  <si>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2014-2021 годы"</t>
  </si>
  <si>
    <t>Муниципальная программа «Развитие жилищно-коммунального хозяйства и благоустройства Махнёвского муниципального образования на 2014-2021 годы»</t>
  </si>
  <si>
    <t xml:space="preserve">Муниципальная программа «Экология и природные ресурсы Махнёвского муниципального образования на 2014 - 2021 годы» </t>
  </si>
  <si>
    <t xml:space="preserve">Муниципальная программа «Развитие системы образования Махнёвского муниципального образования на 2018-2024 годы» 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</si>
  <si>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</si>
  <si>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Муниципальная программа "О дополнительных мерах социальной поддержки населения Махнёвского муниципального образования на 2014-2021 годы"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</si>
  <si>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2021 года"</t>
  </si>
  <si>
    <t>622</t>
  </si>
  <si>
    <t>Субсидии некомерческим организациям (за исключением государственных (муниципальных) учреждений)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</si>
  <si>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</si>
  <si>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3200000000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</si>
  <si>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</si>
  <si>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3200121314</t>
  </si>
  <si>
    <t>3200222314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</si>
  <si>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</si>
  <si>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3200323314</t>
  </si>
  <si>
    <t>Предупреждение опасного поведения детей дошкольного и школьного возраста, участников дорожного движения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</si>
  <si>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</si>
  <si>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0900420104</t>
  </si>
  <si>
    <t xml:space="preserve">Ремонт автомобильных дорог общего пользования местного значения </t>
  </si>
  <si>
    <t>муг</t>
  </si>
  <si>
    <t>0900620106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</si>
  <si>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</si>
  <si>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0900720107</t>
  </si>
  <si>
    <t>Разработка (актуализация) программы комплексного развития транспортной инфраструктуры</t>
  </si>
  <si>
    <t>Применение информационно-телекоммуникационных технологий в деятельности органов местного самоуправления и формирование электронного правительства Свердловской области</t>
  </si>
  <si>
    <t>Повышение компьютерной грамотности и доступности информационных ресурсов для граждан Махнёвского муниципального образования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</si>
  <si>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</si>
  <si>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</si>
  <si>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Совершенствование механизма управления и распоряжения объектами недвижимости, обеспечение полноты и достоверности учета муниципального  имущества (лицензирование программы «Барс – Реестр»)</t>
  </si>
  <si>
    <t>0200620006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</si>
  <si>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</si>
  <si>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Содействие продвижению выпускаемой продукции субъектами малого и среднего предпринимательства</t>
  </si>
  <si>
    <t>Формирование благоприятной среды для развития малого и среднего предпринимательства на территории Махнёвского муниципального образования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</si>
  <si>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</si>
  <si>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Проведение работ по описанию местоположения границ населенных пунктов и территориальных зон</t>
  </si>
  <si>
    <t>3300000000</t>
  </si>
  <si>
    <t>Муниципальная программа «Энергосбережение и повышение энергетической эффективности Махнёвского МО на 2018-2024 годы»</t>
  </si>
  <si>
    <t>3300121502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</si>
  <si>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</si>
  <si>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>3300221502</t>
  </si>
  <si>
    <t>3300321502</t>
  </si>
  <si>
    <t>Повышение энергетической эффективности в системах коммунальной инфраструктуры (мероприятия направленные на сокращение объёмов электрической энергии, используемой в системах водоотведения)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</si>
  <si>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</si>
  <si>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1300742700</t>
  </si>
  <si>
    <t>2000129100</t>
  </si>
  <si>
    <t xml:space="preserve">Муниципальная программа  «Устойчивое развитие сельских территорий Махнёвского муниципального образования                 до 2024 года» </t>
  </si>
  <si>
    <t>Развитие системы общего образования в Махнёвском муниципальном образовании</t>
  </si>
  <si>
    <t>Развитие системы дополнительного образования, отдыха и оздоровления детей в Махнёвском муниципальном образовании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</si>
  <si>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</si>
  <si>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>1600245120</t>
  </si>
  <si>
    <t>1600325200</t>
  </si>
  <si>
    <t>1600325210</t>
  </si>
  <si>
    <t>1600445300</t>
  </si>
  <si>
    <t>1600445310</t>
  </si>
  <si>
    <t>1600445320</t>
  </si>
  <si>
    <t>1600545400</t>
  </si>
  <si>
    <t>1600625300</t>
  </si>
  <si>
    <t>1600625310</t>
  </si>
  <si>
    <t>1600745500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</si>
  <si>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</si>
  <si>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1600725320</t>
  </si>
  <si>
    <t>1600745600</t>
  </si>
  <si>
    <t>Организация отдыха детей в каникулярное время, включая мероприятия по обеспечению безопасности их жизни и здоровья</t>
  </si>
  <si>
    <t>1600700000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</si>
  <si>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</si>
  <si>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3100000000</t>
  </si>
  <si>
    <t xml:space="preserve">Муниципальная программа «Защита прав потребителей в Махнёвском муниципальном образовании на 2018-2024 годы» </t>
  </si>
  <si>
    <t>3100020100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</si>
  <si>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</si>
  <si>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3100120100</t>
  </si>
  <si>
    <t>Повышение уровня качества оказываемых услуг (выполняемых работ), повышение качества реализуемых товаров на территории  Махнёвского муниципального образования</t>
  </si>
  <si>
    <t>3100220100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</si>
  <si>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</si>
  <si>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 xml:space="preserve"> Стабилизация и снижение заболеваемости и смертности от туберкулёза в Махнёвском муниципальном образовании</t>
  </si>
  <si>
    <t>3000120300</t>
  </si>
  <si>
    <t>3000220300</t>
  </si>
  <si>
    <t>Организация обследования населения на туберкулёз с наибольшим охватом групп повышенного риска</t>
  </si>
  <si>
    <t>3000320300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</si>
  <si>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</si>
  <si>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0100120013</t>
  </si>
  <si>
    <t>0100220014</t>
  </si>
  <si>
    <t>7001021108</t>
  </si>
  <si>
    <t>7000729200</t>
  </si>
  <si>
    <t>Обеспечение реализации муниципальной программы «Управление муниципальными финансами Махнёвского муниципального образования  до 2021года"</t>
  </si>
  <si>
    <t>Субсидии некоммерческим организациям (за исключением государственных (муниципальных) учреждений)</t>
  </si>
  <si>
    <t>Субсидии автономным учреждениям на иные цели</t>
  </si>
  <si>
    <t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 плановый период 2020 и 2021 годы</t>
  </si>
  <si>
    <t>Сумма в тыс. рублей на 2021 год</t>
  </si>
  <si>
    <t>0100041000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</si>
  <si>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</si>
  <si>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</si>
  <si>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</si>
  <si>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</si>
  <si>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</si>
  <si>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</si>
  <si>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</si>
  <si>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</si>
  <si>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>2600000000</t>
  </si>
  <si>
    <t>1300323710</t>
  </si>
  <si>
    <t>1300423730</t>
  </si>
  <si>
    <t>1300523750</t>
  </si>
  <si>
    <t>2000229200</t>
  </si>
  <si>
    <t>Развитие системы дошкольного образования в Махнёвском муниципальном образовании</t>
  </si>
  <si>
    <t>Муниципальная программа "Социальная поддержка населения Махнёвского МО на 2014-2021 годы"</t>
  </si>
  <si>
    <t>1800149100</t>
  </si>
  <si>
    <t>1800249200</t>
  </si>
  <si>
    <t>Муниципальная программа "Обеспечение пожарной безопасности Махнёвского муниципального образования  на                           2014-2021годы"</t>
  </si>
  <si>
    <t>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</si>
  <si>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п.Калач )  </t>
  </si>
  <si>
    <t>Современная диагностика  и повышение эффективности лечения больных туберкулёзом</t>
  </si>
  <si>
    <t>610</t>
  </si>
  <si>
    <t>Субсидии бюджетным учреждениям</t>
  </si>
  <si>
    <t>2900100000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</si>
  <si>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</si>
  <si>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2900121300</t>
  </si>
  <si>
    <t>Предоставление мер государственной поддержки в решении жилищной проблемы молодым семьям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</si>
  <si>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</si>
  <si>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r>
      <t>Муниципальная программа  «Развитие транспорта, дорожного хозяйства на территории Махнёвского муниципального образования на 2014-2021 годы»</t>
    </r>
    <r>
      <rPr>
        <sz val="14"/>
        <color indexed="10"/>
        <rFont val="Liberation Serif"/>
        <family val="1"/>
        <charset val="204"/>
      </rPr>
      <t xml:space="preserve"> </t>
    </r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</si>
  <si>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</si>
  <si>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</si>
  <si>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t>Глава Махнёвского муниципального образования                                                                        А.В.Лызлов</t>
  </si>
  <si>
    <t>Муниципальная программа "Формирование современной городской среды  на 2018-2024 годы"</t>
  </si>
  <si>
    <t xml:space="preserve"> от 03.10.2019   № 434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</si>
</sst>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sz val="12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4" borderId="0"/>
  </cellStyleXfs>
  <cellXfs count="94">
    <xf numFmtId="0" fontId="0" fillId="0" borderId="0" xfId="0"/>
    <xf numFmtId="0" fontId="2" fillId="0" borderId="0" xfId="0" applyFont="1"/>
    <xf numFmtId="0" fontId="3" fillId="0" borderId="0" xfId="0" applyFont="1"/>
    <xf numFmtId="166" fontId="0" fillId="2" borderId="0" xfId="0" applyNumberFormat="1" applyFill="1"/>
    <xf numFmtId="0" fontId="0" fillId="0" borderId="0" xfId="0" applyAlignment="1"/>
    <xf numFmtId="166" fontId="0" fillId="0" borderId="0" xfId="0" applyNumberFormat="1" applyAlignment="1"/>
    <xf numFmtId="0" fontId="0" fillId="0" borderId="0" xfId="0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2" fillId="0" borderId="0" xfId="0" applyFont="1" applyAlignment="1">
      <alignment wrapText="1"/>
    </xf>
    <xf numFmtId="0" fontId="8" fillId="0" borderId="0" xfId="0" applyFont="1"/>
    <xf numFmtId="0" fontId="0" fillId="0" borderId="0" xfId="0" applyAlignment="1"/>
    <xf numFmtId="0" fontId="1" fillId="0" borderId="0" xfId="0" applyFont="1"/>
    <xf numFmtId="0" fontId="7" fillId="0" borderId="0" xfId="0" applyFont="1"/>
    <xf numFmtId="0" fontId="0" fillId="0" borderId="0" xfId="0" applyAlignment="1"/>
    <xf numFmtId="0" fontId="8" fillId="0" borderId="0" xfId="0" applyFont="1" applyBorder="1" applyAlignment="1"/>
    <xf numFmtId="0" fontId="0" fillId="0" borderId="0" xfId="0" applyAlignment="1"/>
    <xf numFmtId="167" fontId="1" fillId="0" borderId="0" xfId="0" applyNumberFormat="1" applyFont="1"/>
    <xf numFmtId="165" fontId="10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 shrinkToFit="1"/>
    </xf>
    <xf numFmtId="165" fontId="11" fillId="3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 shrinkToFi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 vertical="center" wrapText="1" shrinkToFit="1"/>
    </xf>
    <xf numFmtId="166" fontId="11" fillId="2" borderId="0" xfId="0" applyNumberFormat="1" applyFont="1" applyFill="1" applyAlignment="1">
      <alignment horizontal="right"/>
    </xf>
    <xf numFmtId="0" fontId="11" fillId="0" borderId="0" xfId="0" applyFont="1" applyAlignment="1"/>
    <xf numFmtId="0" fontId="10" fillId="0" borderId="0" xfId="0" applyFont="1"/>
    <xf numFmtId="166" fontId="11" fillId="2" borderId="0" xfId="0" applyNumberFormat="1" applyFont="1" applyFill="1"/>
    <xf numFmtId="0" fontId="10" fillId="3" borderId="1" xfId="0" applyFont="1" applyFill="1" applyBorder="1" applyAlignment="1">
      <alignment horizontal="center" vertical="center" textRotation="90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 shrinkToFit="1"/>
    </xf>
    <xf numFmtId="166" fontId="10" fillId="3" borderId="1" xfId="0" applyNumberFormat="1" applyFont="1" applyFill="1" applyBorder="1" applyAlignment="1">
      <alignment horizontal="center" vertical="center"/>
    </xf>
    <xf numFmtId="166" fontId="10" fillId="3" borderId="1" xfId="0" applyNumberFormat="1" applyFont="1" applyFill="1" applyBorder="1" applyAlignment="1"/>
    <xf numFmtId="166" fontId="11" fillId="3" borderId="1" xfId="0" applyNumberFormat="1" applyFont="1" applyFill="1" applyBorder="1" applyAlignment="1">
      <alignment horizontal="center" vertical="center"/>
    </xf>
    <xf numFmtId="166" fontId="11" fillId="3" borderId="1" xfId="0" applyNumberFormat="1" applyFont="1" applyFill="1" applyBorder="1" applyAlignment="1"/>
    <xf numFmtId="165" fontId="10" fillId="3" borderId="1" xfId="0" applyNumberFormat="1" applyFont="1" applyFill="1" applyBorder="1" applyAlignment="1">
      <alignment horizontal="center" vertical="center"/>
    </xf>
    <xf numFmtId="49" fontId="10" fillId="3" borderId="1" xfId="1" applyNumberFormat="1" applyFont="1" applyFill="1" applyBorder="1" applyAlignment="1">
      <alignment horizontal="center" vertical="center"/>
    </xf>
    <xf numFmtId="165" fontId="11" fillId="3" borderId="1" xfId="0" applyNumberFormat="1" applyFont="1" applyFill="1" applyBorder="1" applyAlignment="1">
      <alignment horizontal="center" vertical="center"/>
    </xf>
    <xf numFmtId="49" fontId="11" fillId="3" borderId="1" xfId="1" applyNumberFormat="1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 wrapText="1" shrinkToFit="1"/>
    </xf>
    <xf numFmtId="0" fontId="10" fillId="3" borderId="0" xfId="0" applyFont="1" applyFill="1" applyAlignment="1">
      <alignment horizontal="center" vertical="center" wrapText="1" shrinkToFit="1"/>
    </xf>
    <xf numFmtId="0" fontId="10" fillId="3" borderId="2" xfId="0" applyFont="1" applyFill="1" applyBorder="1" applyAlignment="1">
      <alignment horizontal="center" vertical="center" wrapText="1" shrinkToFit="1"/>
    </xf>
    <xf numFmtId="0" fontId="11" fillId="3" borderId="2" xfId="0" applyFont="1" applyFill="1" applyBorder="1" applyAlignment="1">
      <alignment horizontal="center" vertical="center" wrapText="1" shrinkToFit="1"/>
    </xf>
    <xf numFmtId="166" fontId="11" fillId="3" borderId="1" xfId="0" applyNumberFormat="1" applyFont="1" applyFill="1" applyBorder="1" applyAlignment="1">
      <alignment horizontal="center" vertical="center" wrapText="1"/>
    </xf>
    <xf numFmtId="166" fontId="11" fillId="3" borderId="1" xfId="0" applyNumberFormat="1" applyFont="1" applyFill="1" applyBorder="1" applyAlignment="1">
      <alignment wrapText="1"/>
    </xf>
    <xf numFmtId="0" fontId="10" fillId="3" borderId="0" xfId="0" applyFont="1" applyFill="1" applyAlignment="1">
      <alignment horizontal="center" wrapText="1"/>
    </xf>
    <xf numFmtId="0" fontId="11" fillId="3" borderId="0" xfId="0" applyFont="1" applyFill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166" fontId="12" fillId="3" borderId="1" xfId="0" applyNumberFormat="1" applyFont="1" applyFill="1" applyBorder="1" applyAlignment="1">
      <alignment horizontal="center" vertical="center"/>
    </xf>
    <xf numFmtId="0" fontId="10" fillId="0" borderId="0" xfId="0" applyFont="1" applyBorder="1"/>
    <xf numFmtId="165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 shrinkToFit="1"/>
    </xf>
    <xf numFmtId="49" fontId="5" fillId="0" borderId="0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 shrinkToFit="1"/>
    </xf>
    <xf numFmtId="166" fontId="10" fillId="0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/>
    <xf numFmtId="165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166" fontId="11" fillId="0" borderId="1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/>
    <xf numFmtId="0" fontId="1" fillId="0" borderId="0" xfId="0" applyFont="1" applyAlignment="1"/>
    <xf numFmtId="0" fontId="0" fillId="0" borderId="0" xfId="0" applyAlignment="1"/>
    <xf numFmtId="0" fontId="8" fillId="0" borderId="3" xfId="0" applyFont="1" applyBorder="1" applyAlignment="1"/>
    <xf numFmtId="0" fontId="8" fillId="0" borderId="3" xfId="0" applyFont="1" applyBorder="1" applyAlignment="1">
      <alignment wrapText="1"/>
    </xf>
    <xf numFmtId="0" fontId="8" fillId="0" borderId="0" xfId="0" applyFont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17" fillId="0" borderId="0" xfId="0" applyFont="1" applyAlignment="1"/>
    <xf numFmtId="0" fontId="11" fillId="0" borderId="0" xfId="0" applyFont="1" applyAlignment="1">
      <alignment horizontal="right" vertical="center" wrapText="1" shrinkToFit="1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wrapText="1" shrinkToFit="1"/>
    </xf>
    <xf numFmtId="0" fontId="11" fillId="0" borderId="0" xfId="0" applyFont="1" applyAlignment="1">
      <alignment horizontal="right"/>
    </xf>
    <xf numFmtId="0" fontId="11" fillId="0" borderId="0" xfId="0" applyFont="1" applyAlignment="1"/>
    <xf numFmtId="0" fontId="17" fillId="0" borderId="0" xfId="0" applyFont="1" applyBorder="1" applyAlignment="1"/>
  </cellXfs>
  <cellStyles count="3">
    <cellStyle name="Обычный" xfId="0" builtinId="0"/>
    <cellStyle name="Обычный_Прил 4.расх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6"/>
  <sheetViews>
    <sheetView tabSelected="1" zoomScale="110" zoomScaleNormal="110" workbookViewId="0">
      <selection activeCell="B4" sqref="B4:H4"/>
    </sheetView>
  </sheetViews>
  <sheetFormatPr defaultRowHeight="12.75"/>
  <cols>
    <col min="1" max="1" width="4.28515625" customWidth="1"/>
    <col min="2" max="2" width="6.140625" style="6" customWidth="1"/>
    <col min="3" max="3" width="11.7109375" style="6" customWidth="1"/>
    <col min="4" max="4" width="8.140625" style="6" customWidth="1"/>
    <col min="5" max="5" width="58.28515625" style="9" customWidth="1"/>
    <col min="6" max="6" width="14.140625" style="3" customWidth="1"/>
    <col min="7" max="7" width="11.28515625" style="4" hidden="1" customWidth="1"/>
    <col min="8" max="8" width="14.28515625" style="15" customWidth="1"/>
  </cols>
  <sheetData>
    <row r="1" spans="1:8" ht="12.75" customHeight="1">
      <c r="A1" s="27"/>
      <c r="B1" s="28"/>
      <c r="C1" s="28"/>
      <c r="D1" s="29"/>
      <c r="E1" s="88" t="s">
        <v>201</v>
      </c>
      <c r="F1" s="88"/>
      <c r="G1" s="89"/>
      <c r="H1" s="89"/>
    </row>
    <row r="2" spans="1:8">
      <c r="A2" s="27"/>
      <c r="B2" s="29"/>
      <c r="C2" s="29"/>
      <c r="D2" s="29"/>
      <c r="E2" s="90" t="s">
        <v>34</v>
      </c>
      <c r="F2" s="90"/>
      <c r="G2" s="91"/>
      <c r="H2" s="91"/>
    </row>
    <row r="3" spans="1:8">
      <c r="A3" s="30"/>
      <c r="B3" s="29"/>
      <c r="C3" s="29"/>
      <c r="D3" s="29"/>
      <c r="E3" s="90" t="s">
        <v>51</v>
      </c>
      <c r="F3" s="90"/>
      <c r="G3" s="91"/>
      <c r="H3" s="91"/>
    </row>
    <row r="4" spans="1:8">
      <c r="A4" s="27"/>
      <c r="B4" s="91" t="s">
        <v>399</v>
      </c>
      <c r="C4" s="91"/>
      <c r="D4" s="91"/>
      <c r="E4" s="91"/>
      <c r="F4" s="91"/>
      <c r="G4" s="92"/>
      <c r="H4" s="92"/>
    </row>
    <row r="5" spans="1:8">
      <c r="A5" s="27"/>
      <c r="B5" s="28"/>
      <c r="C5" s="29"/>
      <c r="D5" s="29"/>
      <c r="E5" s="31"/>
      <c r="F5" s="32"/>
      <c r="G5" s="33"/>
      <c r="H5" s="33"/>
    </row>
    <row r="6" spans="1:8" ht="47.25" customHeight="1">
      <c r="A6" s="86" t="s">
        <v>363</v>
      </c>
      <c r="B6" s="86"/>
      <c r="C6" s="86"/>
      <c r="D6" s="86"/>
      <c r="E6" s="86"/>
      <c r="F6" s="86"/>
      <c r="G6" s="87"/>
      <c r="H6" s="87"/>
    </row>
    <row r="7" spans="1:8">
      <c r="A7" s="34"/>
      <c r="B7" s="29"/>
      <c r="C7" s="29"/>
      <c r="D7" s="29"/>
      <c r="E7" s="31"/>
      <c r="F7" s="35"/>
      <c r="G7" s="33"/>
      <c r="H7" s="33"/>
    </row>
    <row r="8" spans="1:8" ht="61.5" customHeight="1">
      <c r="A8" s="36" t="s">
        <v>0</v>
      </c>
      <c r="B8" s="36" t="s">
        <v>2</v>
      </c>
      <c r="C8" s="36" t="s">
        <v>3</v>
      </c>
      <c r="D8" s="36" t="s">
        <v>4</v>
      </c>
      <c r="E8" s="22" t="s">
        <v>1</v>
      </c>
      <c r="F8" s="37" t="s">
        <v>251</v>
      </c>
      <c r="G8" s="37" t="s">
        <v>38</v>
      </c>
      <c r="H8" s="37" t="s">
        <v>364</v>
      </c>
    </row>
    <row r="9" spans="1:8" ht="15.75" customHeight="1">
      <c r="A9" s="38">
        <v>1</v>
      </c>
      <c r="B9" s="19">
        <v>100</v>
      </c>
      <c r="C9" s="21"/>
      <c r="D9" s="21"/>
      <c r="E9" s="39" t="s">
        <v>5</v>
      </c>
      <c r="F9" s="40">
        <f>SUM(F10+F14+F20+F26+F30+F41+F45)</f>
        <v>44937.686000000002</v>
      </c>
      <c r="G9" s="41" t="e">
        <f>G10+G14+G20+G30+G41+G45+#REF!</f>
        <v>#REF!</v>
      </c>
      <c r="H9" s="40">
        <f>SUM(H10+H14+H20+H26+H30+H41+H45)</f>
        <v>45011.454000000005</v>
      </c>
    </row>
    <row r="10" spans="1:8" ht="25.5" customHeight="1">
      <c r="A10" s="38">
        <v>2</v>
      </c>
      <c r="B10" s="19">
        <v>102</v>
      </c>
      <c r="C10" s="21"/>
      <c r="D10" s="21"/>
      <c r="E10" s="22" t="s">
        <v>53</v>
      </c>
      <c r="F10" s="40">
        <f t="shared" ref="F10:H12" si="0">F11</f>
        <v>1294.1880000000001</v>
      </c>
      <c r="G10" s="41">
        <f t="shared" si="0"/>
        <v>1452</v>
      </c>
      <c r="H10" s="40">
        <f t="shared" si="0"/>
        <v>1294.2</v>
      </c>
    </row>
    <row r="11" spans="1:8" ht="12.75" customHeight="1">
      <c r="A11" s="38">
        <v>3</v>
      </c>
      <c r="B11" s="19">
        <v>102</v>
      </c>
      <c r="C11" s="21" t="s">
        <v>114</v>
      </c>
      <c r="D11" s="21"/>
      <c r="E11" s="22" t="s">
        <v>57</v>
      </c>
      <c r="F11" s="40">
        <f t="shared" si="0"/>
        <v>1294.1880000000001</v>
      </c>
      <c r="G11" s="41">
        <f t="shared" si="0"/>
        <v>1452</v>
      </c>
      <c r="H11" s="40">
        <f t="shared" si="0"/>
        <v>1294.2</v>
      </c>
    </row>
    <row r="12" spans="1:8" ht="12.75" customHeight="1">
      <c r="A12" s="38">
        <v>4</v>
      </c>
      <c r="B12" s="19">
        <v>102</v>
      </c>
      <c r="C12" s="21" t="s">
        <v>112</v>
      </c>
      <c r="D12" s="21"/>
      <c r="E12" s="22" t="s">
        <v>30</v>
      </c>
      <c r="F12" s="40">
        <f t="shared" si="0"/>
        <v>1294.1880000000001</v>
      </c>
      <c r="G12" s="41">
        <f t="shared" si="0"/>
        <v>1452</v>
      </c>
      <c r="H12" s="40">
        <f t="shared" si="0"/>
        <v>1294.2</v>
      </c>
    </row>
    <row r="13" spans="1:8" ht="27" customHeight="1">
      <c r="A13" s="38">
        <v>5</v>
      </c>
      <c r="B13" s="23">
        <v>102</v>
      </c>
      <c r="C13" s="25" t="s">
        <v>112</v>
      </c>
      <c r="D13" s="25" t="s">
        <v>46</v>
      </c>
      <c r="E13" s="26" t="s">
        <v>195</v>
      </c>
      <c r="F13" s="42">
        <v>1294.1880000000001</v>
      </c>
      <c r="G13" s="43">
        <v>1452</v>
      </c>
      <c r="H13" s="42">
        <v>1294.2</v>
      </c>
    </row>
    <row r="14" spans="1:8" ht="38.25" customHeight="1">
      <c r="A14" s="38">
        <v>6</v>
      </c>
      <c r="B14" s="19">
        <v>103</v>
      </c>
      <c r="C14" s="21"/>
      <c r="D14" s="21"/>
      <c r="E14" s="22" t="s">
        <v>27</v>
      </c>
      <c r="F14" s="40">
        <f>SUM(F15)</f>
        <v>1470.29</v>
      </c>
      <c r="G14" s="41">
        <f t="shared" ref="F14:H16" si="1">G15</f>
        <v>1517</v>
      </c>
      <c r="H14" s="40">
        <f>SUM(H15)</f>
        <v>1470.29</v>
      </c>
    </row>
    <row r="15" spans="1:8" ht="12.75" customHeight="1">
      <c r="A15" s="38">
        <v>7</v>
      </c>
      <c r="B15" s="44">
        <v>103</v>
      </c>
      <c r="C15" s="45" t="s">
        <v>114</v>
      </c>
      <c r="D15" s="20"/>
      <c r="E15" s="22" t="s">
        <v>57</v>
      </c>
      <c r="F15" s="40">
        <f>SUM(F16+F18)</f>
        <v>1470.29</v>
      </c>
      <c r="G15" s="41">
        <f t="shared" si="1"/>
        <v>1517</v>
      </c>
      <c r="H15" s="40">
        <f>SUM(H16+H18)</f>
        <v>1470.29</v>
      </c>
    </row>
    <row r="16" spans="1:8" ht="24.75" customHeight="1">
      <c r="A16" s="38">
        <v>8</v>
      </c>
      <c r="B16" s="44">
        <v>103</v>
      </c>
      <c r="C16" s="45" t="s">
        <v>111</v>
      </c>
      <c r="D16" s="20"/>
      <c r="E16" s="22" t="s">
        <v>110</v>
      </c>
      <c r="F16" s="40">
        <f t="shared" si="1"/>
        <v>693.13599999999997</v>
      </c>
      <c r="G16" s="41">
        <f t="shared" si="1"/>
        <v>1517</v>
      </c>
      <c r="H16" s="40">
        <f t="shared" si="1"/>
        <v>693.13599999999997</v>
      </c>
    </row>
    <row r="17" spans="1:8" ht="22.5" customHeight="1">
      <c r="A17" s="38">
        <v>9</v>
      </c>
      <c r="B17" s="46">
        <v>103</v>
      </c>
      <c r="C17" s="47" t="s">
        <v>111</v>
      </c>
      <c r="D17" s="25" t="s">
        <v>46</v>
      </c>
      <c r="E17" s="26" t="s">
        <v>195</v>
      </c>
      <c r="F17" s="42">
        <v>693.13599999999997</v>
      </c>
      <c r="G17" s="43">
        <v>1517</v>
      </c>
      <c r="H17" s="42">
        <v>693.13599999999997</v>
      </c>
    </row>
    <row r="18" spans="1:8" ht="28.5" customHeight="1">
      <c r="A18" s="38">
        <v>10</v>
      </c>
      <c r="B18" s="46">
        <v>103</v>
      </c>
      <c r="C18" s="45" t="s">
        <v>113</v>
      </c>
      <c r="D18" s="25"/>
      <c r="E18" s="22" t="s">
        <v>58</v>
      </c>
      <c r="F18" s="40">
        <f>SUM(F19)</f>
        <v>777.154</v>
      </c>
      <c r="G18" s="43"/>
      <c r="H18" s="40">
        <f>SUM(H19)</f>
        <v>777.154</v>
      </c>
    </row>
    <row r="19" spans="1:8" ht="25.5" customHeight="1">
      <c r="A19" s="38">
        <v>11</v>
      </c>
      <c r="B19" s="46">
        <v>103</v>
      </c>
      <c r="C19" s="47" t="s">
        <v>113</v>
      </c>
      <c r="D19" s="25" t="s">
        <v>46</v>
      </c>
      <c r="E19" s="26" t="s">
        <v>195</v>
      </c>
      <c r="F19" s="42">
        <v>777.154</v>
      </c>
      <c r="G19" s="43"/>
      <c r="H19" s="42">
        <v>777.154</v>
      </c>
    </row>
    <row r="20" spans="1:8" ht="38.25" customHeight="1">
      <c r="A20" s="38">
        <v>12</v>
      </c>
      <c r="B20" s="19">
        <v>104</v>
      </c>
      <c r="C20" s="21"/>
      <c r="D20" s="21"/>
      <c r="E20" s="22" t="s">
        <v>32</v>
      </c>
      <c r="F20" s="40">
        <f>F21</f>
        <v>15703.973000000002</v>
      </c>
      <c r="G20" s="41" t="e">
        <f>G21</f>
        <v>#REF!</v>
      </c>
      <c r="H20" s="40">
        <f>H21</f>
        <v>15703.973000000002</v>
      </c>
    </row>
    <row r="21" spans="1:8" ht="21" customHeight="1">
      <c r="A21" s="38">
        <v>13</v>
      </c>
      <c r="B21" s="19">
        <v>104</v>
      </c>
      <c r="C21" s="21" t="s">
        <v>114</v>
      </c>
      <c r="D21" s="21"/>
      <c r="E21" s="22" t="s">
        <v>57</v>
      </c>
      <c r="F21" s="40">
        <f>SUM(F22+F24)</f>
        <v>15703.973000000002</v>
      </c>
      <c r="G21" s="41" t="e">
        <f>G22+G24+#REF!+#REF!</f>
        <v>#REF!</v>
      </c>
      <c r="H21" s="40">
        <f>SUM(H22+H24)</f>
        <v>15703.973000000002</v>
      </c>
    </row>
    <row r="22" spans="1:8" ht="25.5" customHeight="1">
      <c r="A22" s="38">
        <v>14</v>
      </c>
      <c r="B22" s="19">
        <v>104</v>
      </c>
      <c r="C22" s="21" t="s">
        <v>113</v>
      </c>
      <c r="D22" s="21"/>
      <c r="E22" s="22" t="s">
        <v>58</v>
      </c>
      <c r="F22" s="40">
        <f>F23</f>
        <v>12188.022000000001</v>
      </c>
      <c r="G22" s="41">
        <f>G23</f>
        <v>14238</v>
      </c>
      <c r="H22" s="40">
        <f>H23</f>
        <v>12188.022000000001</v>
      </c>
    </row>
    <row r="23" spans="1:8" ht="28.5" customHeight="1">
      <c r="A23" s="38">
        <v>15</v>
      </c>
      <c r="B23" s="23">
        <v>104</v>
      </c>
      <c r="C23" s="25" t="s">
        <v>113</v>
      </c>
      <c r="D23" s="25" t="s">
        <v>46</v>
      </c>
      <c r="E23" s="26" t="s">
        <v>195</v>
      </c>
      <c r="F23" s="42">
        <v>12188.022000000001</v>
      </c>
      <c r="G23" s="43">
        <v>14238</v>
      </c>
      <c r="H23" s="42">
        <v>12188.022000000001</v>
      </c>
    </row>
    <row r="24" spans="1:8" ht="27.75" customHeight="1">
      <c r="A24" s="38">
        <v>16</v>
      </c>
      <c r="B24" s="19">
        <v>104</v>
      </c>
      <c r="C24" s="21" t="s">
        <v>115</v>
      </c>
      <c r="D24" s="21"/>
      <c r="E24" s="22" t="s">
        <v>61</v>
      </c>
      <c r="F24" s="40">
        <f>SUM(F25)</f>
        <v>3515.951</v>
      </c>
      <c r="G24" s="41">
        <f>G25</f>
        <v>9260</v>
      </c>
      <c r="H24" s="40">
        <f>SUM(H25)</f>
        <v>3515.951</v>
      </c>
    </row>
    <row r="25" spans="1:8" ht="18.75" customHeight="1">
      <c r="A25" s="38">
        <v>17</v>
      </c>
      <c r="B25" s="23">
        <v>104</v>
      </c>
      <c r="C25" s="25" t="s">
        <v>115</v>
      </c>
      <c r="D25" s="25" t="s">
        <v>46</v>
      </c>
      <c r="E25" s="26" t="s">
        <v>195</v>
      </c>
      <c r="F25" s="42">
        <v>3515.951</v>
      </c>
      <c r="G25" s="43">
        <v>9260</v>
      </c>
      <c r="H25" s="42">
        <v>3515.951</v>
      </c>
    </row>
    <row r="26" spans="1:8" ht="18.75" customHeight="1">
      <c r="A26" s="38">
        <v>18</v>
      </c>
      <c r="B26" s="19">
        <v>105</v>
      </c>
      <c r="C26" s="21"/>
      <c r="D26" s="21"/>
      <c r="E26" s="22" t="s">
        <v>252</v>
      </c>
      <c r="F26" s="40">
        <f>SUM(F27)</f>
        <v>0.8</v>
      </c>
      <c r="G26" s="41"/>
      <c r="H26" s="40">
        <f>SUM(H27)</f>
        <v>0.9</v>
      </c>
    </row>
    <row r="27" spans="1:8" ht="18.75" customHeight="1">
      <c r="A27" s="38">
        <v>19</v>
      </c>
      <c r="B27" s="19">
        <v>105</v>
      </c>
      <c r="C27" s="21" t="s">
        <v>114</v>
      </c>
      <c r="D27" s="21"/>
      <c r="E27" s="22" t="s">
        <v>57</v>
      </c>
      <c r="F27" s="40">
        <f>SUM(F28)</f>
        <v>0.8</v>
      </c>
      <c r="G27" s="41"/>
      <c r="H27" s="40">
        <f>SUM(H28)</f>
        <v>0.9</v>
      </c>
    </row>
    <row r="28" spans="1:8" ht="91.5" customHeight="1">
      <c r="A28" s="38">
        <v>20</v>
      </c>
      <c r="B28" s="19">
        <v>105</v>
      </c>
      <c r="C28" s="21" t="s">
        <v>217</v>
      </c>
      <c r="D28" s="21"/>
      <c r="E28" s="48" t="s">
        <v>260</v>
      </c>
      <c r="F28" s="40">
        <f>SUM(F29)</f>
        <v>0.8</v>
      </c>
      <c r="G28" s="41"/>
      <c r="H28" s="40">
        <f>SUM(H29)</f>
        <v>0.9</v>
      </c>
    </row>
    <row r="29" spans="1:8" ht="27.75" customHeight="1">
      <c r="A29" s="38">
        <v>21</v>
      </c>
      <c r="B29" s="23">
        <v>105</v>
      </c>
      <c r="C29" s="25" t="s">
        <v>217</v>
      </c>
      <c r="D29" s="25" t="s">
        <v>60</v>
      </c>
      <c r="E29" s="26" t="s">
        <v>194</v>
      </c>
      <c r="F29" s="42">
        <v>0.8</v>
      </c>
      <c r="G29" s="43"/>
      <c r="H29" s="42">
        <v>0.9</v>
      </c>
    </row>
    <row r="30" spans="1:8" ht="39" customHeight="1">
      <c r="A30" s="38">
        <v>22</v>
      </c>
      <c r="B30" s="19">
        <v>106</v>
      </c>
      <c r="C30" s="21"/>
      <c r="D30" s="21"/>
      <c r="E30" s="22" t="s">
        <v>393</v>
      </c>
      <c r="F30" s="40">
        <f>F31+F36</f>
        <v>3799.6400000000003</v>
      </c>
      <c r="G30" s="41" t="e">
        <f>G31+#REF!</f>
        <v>#REF!</v>
      </c>
      <c r="H30" s="40">
        <f>H31+H36</f>
        <v>3799.6400000000003</v>
      </c>
    </row>
    <row r="31" spans="1:8" ht="40.5" customHeight="1">
      <c r="A31" s="38">
        <v>23</v>
      </c>
      <c r="B31" s="19">
        <v>106</v>
      </c>
      <c r="C31" s="21" t="s">
        <v>183</v>
      </c>
      <c r="D31" s="21"/>
      <c r="E31" s="22" t="s">
        <v>269</v>
      </c>
      <c r="F31" s="40">
        <f>F32</f>
        <v>2431.4</v>
      </c>
      <c r="G31" s="41" t="e">
        <f>G33+G37</f>
        <v>#REF!</v>
      </c>
      <c r="H31" s="40">
        <f>H32</f>
        <v>2431.4</v>
      </c>
    </row>
    <row r="32" spans="1:8" ht="39.75" customHeight="1">
      <c r="A32" s="38">
        <v>24</v>
      </c>
      <c r="B32" s="19">
        <v>106</v>
      </c>
      <c r="C32" s="21" t="s">
        <v>117</v>
      </c>
      <c r="D32" s="21"/>
      <c r="E32" s="49" t="s">
        <v>360</v>
      </c>
      <c r="F32" s="40">
        <f>SUM(F33)</f>
        <v>2431.4</v>
      </c>
      <c r="G32" s="41"/>
      <c r="H32" s="40">
        <f>SUM(H33)</f>
        <v>2431.4</v>
      </c>
    </row>
    <row r="33" spans="1:8" ht="27" customHeight="1">
      <c r="A33" s="38">
        <v>25</v>
      </c>
      <c r="B33" s="19">
        <v>106</v>
      </c>
      <c r="C33" s="21" t="s">
        <v>116</v>
      </c>
      <c r="D33" s="21"/>
      <c r="E33" s="22" t="s">
        <v>59</v>
      </c>
      <c r="F33" s="40">
        <f>SUM(F34:F35)</f>
        <v>2431.4</v>
      </c>
      <c r="G33" s="41" t="e">
        <f>G34+#REF!</f>
        <v>#REF!</v>
      </c>
      <c r="H33" s="40">
        <f>SUM(H34:H35)</f>
        <v>2431.4</v>
      </c>
    </row>
    <row r="34" spans="1:8" ht="26.25" customHeight="1">
      <c r="A34" s="38">
        <v>26</v>
      </c>
      <c r="B34" s="23">
        <v>106</v>
      </c>
      <c r="C34" s="25" t="s">
        <v>116</v>
      </c>
      <c r="D34" s="25" t="s">
        <v>46</v>
      </c>
      <c r="E34" s="26" t="s">
        <v>195</v>
      </c>
      <c r="F34" s="42">
        <v>2303</v>
      </c>
      <c r="G34" s="43">
        <v>809</v>
      </c>
      <c r="H34" s="42">
        <v>2303</v>
      </c>
    </row>
    <row r="35" spans="1:8" ht="30" customHeight="1">
      <c r="A35" s="38">
        <v>27</v>
      </c>
      <c r="B35" s="23">
        <v>106</v>
      </c>
      <c r="C35" s="25" t="s">
        <v>116</v>
      </c>
      <c r="D35" s="25" t="s">
        <v>60</v>
      </c>
      <c r="E35" s="26" t="s">
        <v>194</v>
      </c>
      <c r="F35" s="42">
        <v>128.4</v>
      </c>
      <c r="G35" s="43"/>
      <c r="H35" s="42">
        <v>128.4</v>
      </c>
    </row>
    <row r="36" spans="1:8" s="2" customFormat="1" ht="16.5" customHeight="1">
      <c r="A36" s="38">
        <v>28</v>
      </c>
      <c r="B36" s="19">
        <v>106</v>
      </c>
      <c r="C36" s="21" t="s">
        <v>114</v>
      </c>
      <c r="D36" s="21"/>
      <c r="E36" s="22" t="s">
        <v>57</v>
      </c>
      <c r="F36" s="40">
        <f>SUM(F37+F39)</f>
        <v>1368.24</v>
      </c>
      <c r="G36" s="41"/>
      <c r="H36" s="40">
        <f>SUM(H37+H39)</f>
        <v>1368.24</v>
      </c>
    </row>
    <row r="37" spans="1:8" ht="25.5" customHeight="1">
      <c r="A37" s="38">
        <v>29</v>
      </c>
      <c r="B37" s="19">
        <v>106</v>
      </c>
      <c r="C37" s="21" t="s">
        <v>113</v>
      </c>
      <c r="D37" s="21"/>
      <c r="E37" s="22" t="s">
        <v>58</v>
      </c>
      <c r="F37" s="40">
        <f>SUM(F38)</f>
        <v>794.74</v>
      </c>
      <c r="G37" s="41">
        <f>G38</f>
        <v>847</v>
      </c>
      <c r="H37" s="40">
        <f>SUM(H38)</f>
        <v>794.74</v>
      </c>
    </row>
    <row r="38" spans="1:8" ht="12.75" customHeight="1">
      <c r="A38" s="38">
        <v>30</v>
      </c>
      <c r="B38" s="23">
        <v>106</v>
      </c>
      <c r="C38" s="25" t="s">
        <v>113</v>
      </c>
      <c r="D38" s="25" t="s">
        <v>46</v>
      </c>
      <c r="E38" s="26" t="s">
        <v>195</v>
      </c>
      <c r="F38" s="42">
        <v>794.74</v>
      </c>
      <c r="G38" s="43">
        <v>847</v>
      </c>
      <c r="H38" s="42">
        <v>794.74</v>
      </c>
    </row>
    <row r="39" spans="1:8" ht="29.25" customHeight="1">
      <c r="A39" s="38">
        <v>31</v>
      </c>
      <c r="B39" s="19">
        <v>106</v>
      </c>
      <c r="C39" s="21" t="s">
        <v>118</v>
      </c>
      <c r="D39" s="21"/>
      <c r="E39" s="22" t="s">
        <v>28</v>
      </c>
      <c r="F39" s="40">
        <f>SUM(F40)</f>
        <v>573.5</v>
      </c>
      <c r="G39" s="43"/>
      <c r="H39" s="40">
        <f>SUM(H40)</f>
        <v>573.5</v>
      </c>
    </row>
    <row r="40" spans="1:8" ht="29.25" customHeight="1">
      <c r="A40" s="38">
        <v>32</v>
      </c>
      <c r="B40" s="23">
        <v>106</v>
      </c>
      <c r="C40" s="25" t="s">
        <v>118</v>
      </c>
      <c r="D40" s="25" t="s">
        <v>46</v>
      </c>
      <c r="E40" s="26" t="s">
        <v>195</v>
      </c>
      <c r="F40" s="42">
        <v>573.5</v>
      </c>
      <c r="G40" s="43"/>
      <c r="H40" s="42">
        <v>573.5</v>
      </c>
    </row>
    <row r="41" spans="1:8" ht="12.75" customHeight="1">
      <c r="A41" s="38">
        <v>33</v>
      </c>
      <c r="B41" s="19">
        <v>111</v>
      </c>
      <c r="C41" s="21"/>
      <c r="D41" s="21"/>
      <c r="E41" s="22" t="s">
        <v>7</v>
      </c>
      <c r="F41" s="40">
        <f t="shared" ref="F41:H43" si="2">F42</f>
        <v>300</v>
      </c>
      <c r="G41" s="41">
        <f t="shared" si="2"/>
        <v>250</v>
      </c>
      <c r="H41" s="40">
        <f t="shared" si="2"/>
        <v>300</v>
      </c>
    </row>
    <row r="42" spans="1:8" ht="12.75" customHeight="1">
      <c r="A42" s="38">
        <v>34</v>
      </c>
      <c r="B42" s="19">
        <v>111</v>
      </c>
      <c r="C42" s="21" t="s">
        <v>114</v>
      </c>
      <c r="D42" s="21"/>
      <c r="E42" s="22" t="s">
        <v>57</v>
      </c>
      <c r="F42" s="40">
        <f t="shared" si="2"/>
        <v>300</v>
      </c>
      <c r="G42" s="41">
        <f t="shared" si="2"/>
        <v>250</v>
      </c>
      <c r="H42" s="40">
        <f t="shared" si="2"/>
        <v>300</v>
      </c>
    </row>
    <row r="43" spans="1:8" ht="12.75" customHeight="1">
      <c r="A43" s="38">
        <v>35</v>
      </c>
      <c r="B43" s="19">
        <v>111</v>
      </c>
      <c r="C43" s="21" t="s">
        <v>130</v>
      </c>
      <c r="D43" s="21"/>
      <c r="E43" s="22" t="s">
        <v>8</v>
      </c>
      <c r="F43" s="40">
        <f t="shared" si="2"/>
        <v>300</v>
      </c>
      <c r="G43" s="41">
        <f t="shared" si="2"/>
        <v>250</v>
      </c>
      <c r="H43" s="40">
        <f t="shared" si="2"/>
        <v>300</v>
      </c>
    </row>
    <row r="44" spans="1:8" ht="12.75" customHeight="1">
      <c r="A44" s="38">
        <v>36</v>
      </c>
      <c r="B44" s="23">
        <v>111</v>
      </c>
      <c r="C44" s="25" t="s">
        <v>130</v>
      </c>
      <c r="D44" s="25" t="s">
        <v>47</v>
      </c>
      <c r="E44" s="26" t="s">
        <v>48</v>
      </c>
      <c r="F44" s="42">
        <v>300</v>
      </c>
      <c r="G44" s="43">
        <v>250</v>
      </c>
      <c r="H44" s="42">
        <v>300</v>
      </c>
    </row>
    <row r="45" spans="1:8" ht="12.75" customHeight="1">
      <c r="A45" s="38">
        <v>37</v>
      </c>
      <c r="B45" s="19">
        <v>113</v>
      </c>
      <c r="C45" s="21"/>
      <c r="D45" s="21"/>
      <c r="E45" s="22" t="s">
        <v>25</v>
      </c>
      <c r="F45" s="40">
        <f>SUM(F46+F63+F67+F72)</f>
        <v>22368.794999999998</v>
      </c>
      <c r="G45" s="41" t="e">
        <f>#REF!+#REF!+#REF!+#REF!+#REF!+#REF!+#REF!+#REF!+#REF!+#REF!</f>
        <v>#REF!</v>
      </c>
      <c r="H45" s="40">
        <f>SUM(H46+H63+H67+H72)</f>
        <v>22442.451000000001</v>
      </c>
    </row>
    <row r="46" spans="1:8" ht="38.25" customHeight="1">
      <c r="A46" s="38">
        <v>38</v>
      </c>
      <c r="B46" s="19">
        <v>113</v>
      </c>
      <c r="C46" s="21" t="s">
        <v>119</v>
      </c>
      <c r="D46" s="25"/>
      <c r="E46" s="22" t="s">
        <v>267</v>
      </c>
      <c r="F46" s="40">
        <f>SUM(F47+F51+F53+F55+F61)</f>
        <v>21932.454999999998</v>
      </c>
      <c r="G46" s="41"/>
      <c r="H46" s="40">
        <f>SUM(H47+H51+H53+H55+H61)</f>
        <v>22022.550999999999</v>
      </c>
    </row>
    <row r="47" spans="1:8" ht="30.75" customHeight="1">
      <c r="A47" s="38">
        <v>39</v>
      </c>
      <c r="B47" s="19">
        <v>113</v>
      </c>
      <c r="C47" s="21" t="s">
        <v>124</v>
      </c>
      <c r="D47" s="21"/>
      <c r="E47" s="50" t="s">
        <v>63</v>
      </c>
      <c r="F47" s="40">
        <f>SUM(F48:F50)</f>
        <v>21094.355</v>
      </c>
      <c r="G47" s="41"/>
      <c r="H47" s="40">
        <f>SUM(H48:H50)</f>
        <v>21184.451000000001</v>
      </c>
    </row>
    <row r="48" spans="1:8" s="1" customFormat="1" ht="28.5" customHeight="1">
      <c r="A48" s="38">
        <v>40</v>
      </c>
      <c r="B48" s="23">
        <v>113</v>
      </c>
      <c r="C48" s="25" t="s">
        <v>124</v>
      </c>
      <c r="D48" s="25" t="s">
        <v>40</v>
      </c>
      <c r="E48" s="51" t="s">
        <v>64</v>
      </c>
      <c r="F48" s="42">
        <v>14983.655000000001</v>
      </c>
      <c r="G48" s="43"/>
      <c r="H48" s="42">
        <v>14983.655000000001</v>
      </c>
    </row>
    <row r="49" spans="1:8" ht="31.5" customHeight="1">
      <c r="A49" s="38">
        <v>41</v>
      </c>
      <c r="B49" s="23">
        <v>113</v>
      </c>
      <c r="C49" s="25" t="s">
        <v>124</v>
      </c>
      <c r="D49" s="25" t="s">
        <v>60</v>
      </c>
      <c r="E49" s="26" t="s">
        <v>194</v>
      </c>
      <c r="F49" s="42">
        <v>5963.6</v>
      </c>
      <c r="G49" s="41"/>
      <c r="H49" s="42">
        <v>6053.7</v>
      </c>
    </row>
    <row r="50" spans="1:8" ht="18" customHeight="1">
      <c r="A50" s="38">
        <v>42</v>
      </c>
      <c r="B50" s="23">
        <v>113</v>
      </c>
      <c r="C50" s="25" t="s">
        <v>124</v>
      </c>
      <c r="D50" s="25" t="s">
        <v>190</v>
      </c>
      <c r="E50" s="51" t="s">
        <v>191</v>
      </c>
      <c r="F50" s="42">
        <v>147.1</v>
      </c>
      <c r="G50" s="41"/>
      <c r="H50" s="42">
        <v>147.096</v>
      </c>
    </row>
    <row r="51" spans="1:8" ht="32.25" customHeight="1">
      <c r="A51" s="38">
        <v>43</v>
      </c>
      <c r="B51" s="19">
        <v>113</v>
      </c>
      <c r="C51" s="21" t="s">
        <v>356</v>
      </c>
      <c r="D51" s="21"/>
      <c r="E51" s="50" t="s">
        <v>213</v>
      </c>
      <c r="F51" s="40">
        <f>SUM(F52)</f>
        <v>631.6</v>
      </c>
      <c r="G51" s="41"/>
      <c r="H51" s="40">
        <f>SUM(H52)</f>
        <v>631.6</v>
      </c>
    </row>
    <row r="52" spans="1:8" ht="18" customHeight="1">
      <c r="A52" s="38">
        <v>44</v>
      </c>
      <c r="B52" s="23">
        <v>113</v>
      </c>
      <c r="C52" s="25" t="s">
        <v>356</v>
      </c>
      <c r="D52" s="25" t="s">
        <v>60</v>
      </c>
      <c r="E52" s="26" t="s">
        <v>194</v>
      </c>
      <c r="F52" s="42">
        <v>631.6</v>
      </c>
      <c r="G52" s="41"/>
      <c r="H52" s="42">
        <v>631.6</v>
      </c>
    </row>
    <row r="53" spans="1:8" ht="32.25" customHeight="1">
      <c r="A53" s="38">
        <v>45</v>
      </c>
      <c r="B53" s="19">
        <v>113</v>
      </c>
      <c r="C53" s="21" t="s">
        <v>357</v>
      </c>
      <c r="D53" s="21"/>
      <c r="E53" s="50" t="s">
        <v>65</v>
      </c>
      <c r="F53" s="40">
        <f>F54</f>
        <v>50</v>
      </c>
      <c r="G53" s="41"/>
      <c r="H53" s="40">
        <f>H54</f>
        <v>50</v>
      </c>
    </row>
    <row r="54" spans="1:8" s="1" customFormat="1" ht="28.5" customHeight="1">
      <c r="A54" s="38">
        <v>46</v>
      </c>
      <c r="B54" s="23">
        <v>113</v>
      </c>
      <c r="C54" s="25" t="s">
        <v>357</v>
      </c>
      <c r="D54" s="25" t="s">
        <v>60</v>
      </c>
      <c r="E54" s="26" t="s">
        <v>194</v>
      </c>
      <c r="F54" s="42">
        <v>50</v>
      </c>
      <c r="G54" s="43"/>
      <c r="H54" s="42">
        <v>50</v>
      </c>
    </row>
    <row r="55" spans="1:8" s="1" customFormat="1" ht="38.25" customHeight="1">
      <c r="A55" s="38">
        <v>47</v>
      </c>
      <c r="B55" s="19">
        <v>113</v>
      </c>
      <c r="C55" s="21" t="s">
        <v>365</v>
      </c>
      <c r="D55" s="25"/>
      <c r="E55" s="50" t="s">
        <v>66</v>
      </c>
      <c r="F55" s="40">
        <f>F56+F58</f>
        <v>106.5</v>
      </c>
      <c r="G55" s="43"/>
      <c r="H55" s="40">
        <f>H56+H58</f>
        <v>106.5</v>
      </c>
    </row>
    <row r="56" spans="1:8" s="1" customFormat="1" ht="30.75" customHeight="1">
      <c r="A56" s="38">
        <v>48</v>
      </c>
      <c r="B56" s="19">
        <v>113</v>
      </c>
      <c r="C56" s="21" t="s">
        <v>125</v>
      </c>
      <c r="D56" s="25"/>
      <c r="E56" s="50" t="s">
        <v>67</v>
      </c>
      <c r="F56" s="40">
        <f>F57</f>
        <v>0.1</v>
      </c>
      <c r="G56" s="43"/>
      <c r="H56" s="40">
        <f>H57</f>
        <v>0.1</v>
      </c>
    </row>
    <row r="57" spans="1:8" s="1" customFormat="1" ht="30.75" customHeight="1">
      <c r="A57" s="38">
        <v>49</v>
      </c>
      <c r="B57" s="23">
        <v>113</v>
      </c>
      <c r="C57" s="25" t="s">
        <v>125</v>
      </c>
      <c r="D57" s="25" t="s">
        <v>60</v>
      </c>
      <c r="E57" s="26" t="s">
        <v>194</v>
      </c>
      <c r="F57" s="42">
        <v>0.1</v>
      </c>
      <c r="G57" s="43"/>
      <c r="H57" s="42">
        <v>0.1</v>
      </c>
    </row>
    <row r="58" spans="1:8" s="1" customFormat="1" ht="33.75" customHeight="1">
      <c r="A58" s="38">
        <v>50</v>
      </c>
      <c r="B58" s="19">
        <v>113</v>
      </c>
      <c r="C58" s="21" t="s">
        <v>126</v>
      </c>
      <c r="D58" s="25"/>
      <c r="E58" s="50" t="s">
        <v>68</v>
      </c>
      <c r="F58" s="40">
        <f>F59+F60</f>
        <v>106.4</v>
      </c>
      <c r="G58" s="43"/>
      <c r="H58" s="40">
        <f>H59+H60</f>
        <v>106.4</v>
      </c>
    </row>
    <row r="59" spans="1:8" s="1" customFormat="1" ht="28.5" customHeight="1">
      <c r="A59" s="38">
        <v>51</v>
      </c>
      <c r="B59" s="23">
        <v>113</v>
      </c>
      <c r="C59" s="25" t="s">
        <v>126</v>
      </c>
      <c r="D59" s="25" t="s">
        <v>46</v>
      </c>
      <c r="E59" s="26" t="s">
        <v>195</v>
      </c>
      <c r="F59" s="42">
        <v>57.2</v>
      </c>
      <c r="G59" s="43"/>
      <c r="H59" s="42">
        <v>57.2</v>
      </c>
    </row>
    <row r="60" spans="1:8" s="1" customFormat="1" ht="34.5" customHeight="1">
      <c r="A60" s="38">
        <v>52</v>
      </c>
      <c r="B60" s="23">
        <v>113</v>
      </c>
      <c r="C60" s="25" t="s">
        <v>126</v>
      </c>
      <c r="D60" s="25" t="s">
        <v>60</v>
      </c>
      <c r="E60" s="26" t="s">
        <v>194</v>
      </c>
      <c r="F60" s="42">
        <v>49.2</v>
      </c>
      <c r="G60" s="43"/>
      <c r="H60" s="42">
        <v>49.2</v>
      </c>
    </row>
    <row r="61" spans="1:8" s="1" customFormat="1" ht="27.75" customHeight="1">
      <c r="A61" s="38">
        <v>53</v>
      </c>
      <c r="B61" s="19">
        <v>113</v>
      </c>
      <c r="C61" s="21" t="s">
        <v>127</v>
      </c>
      <c r="D61" s="25"/>
      <c r="E61" s="50" t="s">
        <v>69</v>
      </c>
      <c r="F61" s="40">
        <f>F62</f>
        <v>50</v>
      </c>
      <c r="G61" s="43"/>
      <c r="H61" s="40">
        <f>H62</f>
        <v>50</v>
      </c>
    </row>
    <row r="62" spans="1:8" s="2" customFormat="1" ht="34.5" customHeight="1">
      <c r="A62" s="38">
        <v>54</v>
      </c>
      <c r="B62" s="23">
        <v>113</v>
      </c>
      <c r="C62" s="25" t="s">
        <v>127</v>
      </c>
      <c r="D62" s="25" t="s">
        <v>60</v>
      </c>
      <c r="E62" s="26" t="s">
        <v>194</v>
      </c>
      <c r="F62" s="42">
        <v>50</v>
      </c>
      <c r="G62" s="41"/>
      <c r="H62" s="42">
        <v>50</v>
      </c>
    </row>
    <row r="63" spans="1:8" s="1" customFormat="1" ht="40.5" customHeight="1">
      <c r="A63" s="38">
        <v>55</v>
      </c>
      <c r="B63" s="19">
        <v>113</v>
      </c>
      <c r="C63" s="21" t="s">
        <v>128</v>
      </c>
      <c r="D63" s="21"/>
      <c r="E63" s="50" t="s">
        <v>270</v>
      </c>
      <c r="F63" s="40">
        <f>F64</f>
        <v>292.5</v>
      </c>
      <c r="G63" s="43"/>
      <c r="H63" s="40">
        <f>H64</f>
        <v>272.39999999999998</v>
      </c>
    </row>
    <row r="64" spans="1:8" s="1" customFormat="1" ht="57.75" customHeight="1">
      <c r="A64" s="38">
        <v>56</v>
      </c>
      <c r="B64" s="19">
        <v>113</v>
      </c>
      <c r="C64" s="21" t="s">
        <v>129</v>
      </c>
      <c r="D64" s="21"/>
      <c r="E64" s="50" t="s">
        <v>366</v>
      </c>
      <c r="F64" s="40">
        <f>SUM(F65:F66)</f>
        <v>292.5</v>
      </c>
      <c r="G64" s="43"/>
      <c r="H64" s="40">
        <f>SUM(H65:H66)</f>
        <v>272.39999999999998</v>
      </c>
    </row>
    <row r="65" spans="1:11" s="1" customFormat="1" ht="24.75" customHeight="1">
      <c r="A65" s="38">
        <v>57</v>
      </c>
      <c r="B65" s="23">
        <v>113</v>
      </c>
      <c r="C65" s="25" t="s">
        <v>129</v>
      </c>
      <c r="D65" s="25" t="s">
        <v>46</v>
      </c>
      <c r="E65" s="26" t="s">
        <v>195</v>
      </c>
      <c r="F65" s="42">
        <v>64</v>
      </c>
      <c r="G65" s="43"/>
      <c r="H65" s="42">
        <v>66</v>
      </c>
      <c r="I65" s="13"/>
    </row>
    <row r="66" spans="1:11" s="1" customFormat="1" ht="24.75" customHeight="1">
      <c r="A66" s="38">
        <v>58</v>
      </c>
      <c r="B66" s="23">
        <v>113</v>
      </c>
      <c r="C66" s="25" t="s">
        <v>129</v>
      </c>
      <c r="D66" s="25" t="s">
        <v>60</v>
      </c>
      <c r="E66" s="26" t="s">
        <v>194</v>
      </c>
      <c r="F66" s="42">
        <v>228.5</v>
      </c>
      <c r="G66" s="43"/>
      <c r="H66" s="42">
        <v>206.4</v>
      </c>
    </row>
    <row r="67" spans="1:11" s="1" customFormat="1" ht="43.5" customHeight="1">
      <c r="A67" s="38">
        <v>59</v>
      </c>
      <c r="B67" s="19">
        <v>113</v>
      </c>
      <c r="C67" s="21" t="s">
        <v>183</v>
      </c>
      <c r="D67" s="25"/>
      <c r="E67" s="22" t="s">
        <v>269</v>
      </c>
      <c r="F67" s="40">
        <f>SUM(F68)</f>
        <v>115.04</v>
      </c>
      <c r="G67" s="41"/>
      <c r="H67" s="40">
        <f>SUM(H68)</f>
        <v>118.69999999999999</v>
      </c>
    </row>
    <row r="68" spans="1:11" s="1" customFormat="1" ht="47.25" customHeight="1">
      <c r="A68" s="38">
        <v>60</v>
      </c>
      <c r="B68" s="19">
        <v>113</v>
      </c>
      <c r="C68" s="21" t="s">
        <v>117</v>
      </c>
      <c r="D68" s="25"/>
      <c r="E68" s="49" t="s">
        <v>360</v>
      </c>
      <c r="F68" s="40">
        <f>SUM(F69)</f>
        <v>115.04</v>
      </c>
      <c r="G68" s="41"/>
      <c r="H68" s="40">
        <f>SUM(H69)</f>
        <v>118.69999999999999</v>
      </c>
    </row>
    <row r="69" spans="1:11" s="1" customFormat="1" ht="27.75" customHeight="1">
      <c r="A69" s="38">
        <v>61</v>
      </c>
      <c r="B69" s="19">
        <v>113</v>
      </c>
      <c r="C69" s="21" t="s">
        <v>116</v>
      </c>
      <c r="D69" s="25"/>
      <c r="E69" s="22" t="s">
        <v>59</v>
      </c>
      <c r="F69" s="40">
        <f>SUM(F70:F71)</f>
        <v>115.04</v>
      </c>
      <c r="G69" s="41"/>
      <c r="H69" s="40">
        <f>SUM(H70:H71)</f>
        <v>118.69999999999999</v>
      </c>
    </row>
    <row r="70" spans="1:11" s="1" customFormat="1" ht="27.75" customHeight="1">
      <c r="A70" s="38">
        <v>62</v>
      </c>
      <c r="B70" s="23">
        <v>113</v>
      </c>
      <c r="C70" s="25" t="s">
        <v>116</v>
      </c>
      <c r="D70" s="25" t="s">
        <v>46</v>
      </c>
      <c r="E70" s="26" t="s">
        <v>195</v>
      </c>
      <c r="F70" s="42">
        <v>30.64</v>
      </c>
      <c r="G70" s="43"/>
      <c r="H70" s="42">
        <v>31.9</v>
      </c>
    </row>
    <row r="71" spans="1:11" s="1" customFormat="1" ht="33.75" customHeight="1">
      <c r="A71" s="38">
        <v>63</v>
      </c>
      <c r="B71" s="23">
        <v>113</v>
      </c>
      <c r="C71" s="25" t="s">
        <v>116</v>
      </c>
      <c r="D71" s="25" t="s">
        <v>60</v>
      </c>
      <c r="E71" s="26" t="s">
        <v>194</v>
      </c>
      <c r="F71" s="42">
        <v>84.4</v>
      </c>
      <c r="G71" s="43"/>
      <c r="H71" s="42">
        <v>86.8</v>
      </c>
    </row>
    <row r="72" spans="1:11" s="1" customFormat="1" ht="18.75" customHeight="1">
      <c r="A72" s="38">
        <v>64</v>
      </c>
      <c r="B72" s="19">
        <v>113</v>
      </c>
      <c r="C72" s="21" t="s">
        <v>114</v>
      </c>
      <c r="D72" s="25"/>
      <c r="E72" s="22" t="s">
        <v>57</v>
      </c>
      <c r="F72" s="40">
        <f>SUM(F73)</f>
        <v>28.8</v>
      </c>
      <c r="G72" s="43"/>
      <c r="H72" s="40">
        <f>SUM(H73)</f>
        <v>28.8</v>
      </c>
    </row>
    <row r="73" spans="1:11" s="1" customFormat="1" ht="30" customHeight="1">
      <c r="A73" s="38">
        <v>65</v>
      </c>
      <c r="B73" s="19">
        <v>113</v>
      </c>
      <c r="C73" s="21" t="s">
        <v>358</v>
      </c>
      <c r="D73" s="21"/>
      <c r="E73" s="37" t="s">
        <v>193</v>
      </c>
      <c r="F73" s="40">
        <f>SUM(F74)</f>
        <v>28.8</v>
      </c>
      <c r="G73" s="43"/>
      <c r="H73" s="40">
        <f>SUM(H74)</f>
        <v>28.8</v>
      </c>
    </row>
    <row r="74" spans="1:11" s="1" customFormat="1" ht="31.5" customHeight="1">
      <c r="A74" s="38">
        <v>66</v>
      </c>
      <c r="B74" s="23">
        <v>113</v>
      </c>
      <c r="C74" s="25" t="s">
        <v>358</v>
      </c>
      <c r="D74" s="25" t="s">
        <v>46</v>
      </c>
      <c r="E74" s="26" t="s">
        <v>195</v>
      </c>
      <c r="F74" s="52">
        <v>28.8</v>
      </c>
      <c r="G74" s="53"/>
      <c r="H74" s="52">
        <v>28.8</v>
      </c>
      <c r="I74" s="10"/>
      <c r="J74" s="10"/>
      <c r="K74" s="10"/>
    </row>
    <row r="75" spans="1:11" ht="15.75" customHeight="1">
      <c r="A75" s="38">
        <v>67</v>
      </c>
      <c r="B75" s="19">
        <v>200</v>
      </c>
      <c r="C75" s="21"/>
      <c r="D75" s="21"/>
      <c r="E75" s="39" t="s">
        <v>9</v>
      </c>
      <c r="F75" s="40">
        <f t="shared" ref="F75:H77" si="3">F76</f>
        <v>246.6</v>
      </c>
      <c r="G75" s="41">
        <f t="shared" si="3"/>
        <v>1189</v>
      </c>
      <c r="H75" s="40">
        <f t="shared" si="3"/>
        <v>255.1</v>
      </c>
    </row>
    <row r="76" spans="1:11" ht="12.75" customHeight="1">
      <c r="A76" s="38">
        <v>68</v>
      </c>
      <c r="B76" s="19">
        <v>203</v>
      </c>
      <c r="C76" s="21"/>
      <c r="D76" s="21"/>
      <c r="E76" s="22" t="s">
        <v>10</v>
      </c>
      <c r="F76" s="40">
        <f t="shared" si="3"/>
        <v>246.6</v>
      </c>
      <c r="G76" s="41">
        <f t="shared" si="3"/>
        <v>1189</v>
      </c>
      <c r="H76" s="40">
        <f t="shared" si="3"/>
        <v>255.1</v>
      </c>
    </row>
    <row r="77" spans="1:11" ht="12.75" customHeight="1">
      <c r="A77" s="38">
        <v>69</v>
      </c>
      <c r="B77" s="19">
        <v>203</v>
      </c>
      <c r="C77" s="21" t="s">
        <v>114</v>
      </c>
      <c r="D77" s="21"/>
      <c r="E77" s="22" t="s">
        <v>57</v>
      </c>
      <c r="F77" s="40">
        <f t="shared" si="3"/>
        <v>246.6</v>
      </c>
      <c r="G77" s="41">
        <f t="shared" si="3"/>
        <v>1189</v>
      </c>
      <c r="H77" s="40">
        <f t="shared" si="3"/>
        <v>255.1</v>
      </c>
    </row>
    <row r="78" spans="1:11" ht="25.5" customHeight="1">
      <c r="A78" s="38">
        <v>70</v>
      </c>
      <c r="B78" s="19">
        <v>203</v>
      </c>
      <c r="C78" s="21" t="s">
        <v>174</v>
      </c>
      <c r="D78" s="21"/>
      <c r="E78" s="22" t="s">
        <v>39</v>
      </c>
      <c r="F78" s="40">
        <f>F79+F80</f>
        <v>246.6</v>
      </c>
      <c r="G78" s="41">
        <f>G79</f>
        <v>1189</v>
      </c>
      <c r="H78" s="40">
        <f>H79+H80</f>
        <v>255.1</v>
      </c>
    </row>
    <row r="79" spans="1:11" ht="12.75" customHeight="1">
      <c r="A79" s="38">
        <v>71</v>
      </c>
      <c r="B79" s="23">
        <v>203</v>
      </c>
      <c r="C79" s="25" t="s">
        <v>174</v>
      </c>
      <c r="D79" s="25" t="s">
        <v>46</v>
      </c>
      <c r="E79" s="26" t="s">
        <v>195</v>
      </c>
      <c r="F79" s="42">
        <v>225.9</v>
      </c>
      <c r="G79" s="43">
        <v>1189</v>
      </c>
      <c r="H79" s="42">
        <v>225.9</v>
      </c>
    </row>
    <row r="80" spans="1:11" ht="33.75" customHeight="1">
      <c r="A80" s="38">
        <v>72</v>
      </c>
      <c r="B80" s="23">
        <v>203</v>
      </c>
      <c r="C80" s="25" t="s">
        <v>174</v>
      </c>
      <c r="D80" s="25" t="s">
        <v>60</v>
      </c>
      <c r="E80" s="26" t="s">
        <v>194</v>
      </c>
      <c r="F80" s="42">
        <v>20.7</v>
      </c>
      <c r="G80" s="43"/>
      <c r="H80" s="42">
        <v>29.2</v>
      </c>
    </row>
    <row r="81" spans="1:8" ht="31.5" customHeight="1">
      <c r="A81" s="38">
        <v>73</v>
      </c>
      <c r="B81" s="19">
        <v>300</v>
      </c>
      <c r="C81" s="21"/>
      <c r="D81" s="21"/>
      <c r="E81" s="39" t="s">
        <v>11</v>
      </c>
      <c r="F81" s="40">
        <f>SUM(F82+F90+F100)</f>
        <v>8882.2950000000001</v>
      </c>
      <c r="G81" s="41" t="e">
        <f>G82+#REF!+#REF!</f>
        <v>#REF!</v>
      </c>
      <c r="H81" s="40">
        <f>SUM(H82+H90+H100)</f>
        <v>9090.09</v>
      </c>
    </row>
    <row r="82" spans="1:8" ht="38.25" customHeight="1">
      <c r="A82" s="38">
        <v>74</v>
      </c>
      <c r="B82" s="19">
        <v>309</v>
      </c>
      <c r="C82" s="21"/>
      <c r="D82" s="21"/>
      <c r="E82" s="22" t="s">
        <v>181</v>
      </c>
      <c r="F82" s="40">
        <f>SUM(F83+F86)</f>
        <v>4200</v>
      </c>
      <c r="G82" s="41" t="e">
        <f>G83+#REF!</f>
        <v>#REF!</v>
      </c>
      <c r="H82" s="40">
        <f>SUM(H83+H86)</f>
        <v>4200</v>
      </c>
    </row>
    <row r="83" spans="1:8" ht="38.25" customHeight="1">
      <c r="A83" s="38">
        <v>75</v>
      </c>
      <c r="B83" s="19">
        <v>309</v>
      </c>
      <c r="C83" s="21" t="s">
        <v>131</v>
      </c>
      <c r="D83" s="21"/>
      <c r="E83" s="22" t="s">
        <v>271</v>
      </c>
      <c r="F83" s="40">
        <f>SUM(F84)</f>
        <v>200</v>
      </c>
      <c r="G83" s="41">
        <f>G84</f>
        <v>477.6</v>
      </c>
      <c r="H83" s="40">
        <f>SUM(H84)</f>
        <v>200</v>
      </c>
    </row>
    <row r="84" spans="1:8" ht="27" customHeight="1">
      <c r="A84" s="38">
        <v>75</v>
      </c>
      <c r="B84" s="19">
        <v>309</v>
      </c>
      <c r="C84" s="21" t="s">
        <v>132</v>
      </c>
      <c r="D84" s="21"/>
      <c r="E84" s="22" t="s">
        <v>105</v>
      </c>
      <c r="F84" s="40">
        <f>F85</f>
        <v>200</v>
      </c>
      <c r="G84" s="41">
        <f>G85</f>
        <v>477.6</v>
      </c>
      <c r="H84" s="40">
        <f>H85</f>
        <v>200</v>
      </c>
    </row>
    <row r="85" spans="1:8" ht="29.25" customHeight="1">
      <c r="A85" s="38">
        <v>76</v>
      </c>
      <c r="B85" s="23">
        <v>309</v>
      </c>
      <c r="C85" s="25" t="s">
        <v>132</v>
      </c>
      <c r="D85" s="25" t="s">
        <v>60</v>
      </c>
      <c r="E85" s="26" t="s">
        <v>194</v>
      </c>
      <c r="F85" s="42">
        <v>200</v>
      </c>
      <c r="G85" s="43">
        <v>477.6</v>
      </c>
      <c r="H85" s="42">
        <v>200</v>
      </c>
    </row>
    <row r="86" spans="1:8" ht="38.25" customHeight="1">
      <c r="A86" s="38">
        <v>77</v>
      </c>
      <c r="B86" s="19">
        <v>309</v>
      </c>
      <c r="C86" s="21" t="s">
        <v>119</v>
      </c>
      <c r="D86" s="25"/>
      <c r="E86" s="22" t="s">
        <v>268</v>
      </c>
      <c r="F86" s="40">
        <f>F87</f>
        <v>4000</v>
      </c>
      <c r="G86" s="43"/>
      <c r="H86" s="40">
        <f>H87</f>
        <v>4000</v>
      </c>
    </row>
    <row r="87" spans="1:8" ht="39" customHeight="1">
      <c r="A87" s="38">
        <v>78</v>
      </c>
      <c r="B87" s="19">
        <v>309</v>
      </c>
      <c r="C87" s="21" t="s">
        <v>133</v>
      </c>
      <c r="D87" s="25"/>
      <c r="E87" s="22" t="s">
        <v>70</v>
      </c>
      <c r="F87" s="40">
        <f>SUM(F88:F89)</f>
        <v>4000</v>
      </c>
      <c r="G87" s="43"/>
      <c r="H87" s="40">
        <f>SUM(H88:H89)</f>
        <v>4000</v>
      </c>
    </row>
    <row r="88" spans="1:8" ht="25.5" customHeight="1">
      <c r="A88" s="38">
        <v>79</v>
      </c>
      <c r="B88" s="23">
        <v>309</v>
      </c>
      <c r="C88" s="25" t="s">
        <v>133</v>
      </c>
      <c r="D88" s="25" t="s">
        <v>40</v>
      </c>
      <c r="E88" s="26" t="s">
        <v>41</v>
      </c>
      <c r="F88" s="42">
        <v>3786.0740000000001</v>
      </c>
      <c r="G88" s="43"/>
      <c r="H88" s="42">
        <v>3786.1</v>
      </c>
    </row>
    <row r="89" spans="1:8" ht="35.25" customHeight="1">
      <c r="A89" s="38">
        <v>80</v>
      </c>
      <c r="B89" s="23">
        <v>309</v>
      </c>
      <c r="C89" s="25" t="s">
        <v>133</v>
      </c>
      <c r="D89" s="25" t="s">
        <v>60</v>
      </c>
      <c r="E89" s="26" t="s">
        <v>194</v>
      </c>
      <c r="F89" s="42">
        <v>213.92599999999999</v>
      </c>
      <c r="G89" s="43"/>
      <c r="H89" s="42">
        <v>213.9</v>
      </c>
    </row>
    <row r="90" spans="1:8" ht="28.5" customHeight="1">
      <c r="A90" s="38">
        <v>81</v>
      </c>
      <c r="B90" s="19">
        <v>310</v>
      </c>
      <c r="C90" s="21"/>
      <c r="D90" s="21"/>
      <c r="E90" s="22" t="s">
        <v>56</v>
      </c>
      <c r="F90" s="40">
        <f>SUM(F91)</f>
        <v>4428.8950000000004</v>
      </c>
      <c r="G90" s="43"/>
      <c r="H90" s="40">
        <f>SUM(H91)</f>
        <v>4634.8899999999994</v>
      </c>
    </row>
    <row r="91" spans="1:8" ht="40.5" customHeight="1">
      <c r="A91" s="38">
        <v>82</v>
      </c>
      <c r="B91" s="19">
        <v>310</v>
      </c>
      <c r="C91" s="21" t="s">
        <v>134</v>
      </c>
      <c r="D91" s="21"/>
      <c r="E91" s="22" t="s">
        <v>383</v>
      </c>
      <c r="F91" s="40">
        <f>SUM(F92)</f>
        <v>4428.8950000000004</v>
      </c>
      <c r="G91" s="43"/>
      <c r="H91" s="40">
        <f>SUM(H92)</f>
        <v>4634.8899999999994</v>
      </c>
    </row>
    <row r="92" spans="1:8" ht="51" customHeight="1">
      <c r="A92" s="38">
        <v>83</v>
      </c>
      <c r="B92" s="19">
        <v>310</v>
      </c>
      <c r="C92" s="21" t="s">
        <v>220</v>
      </c>
      <c r="D92" s="21"/>
      <c r="E92" s="54" t="s">
        <v>221</v>
      </c>
      <c r="F92" s="40">
        <f>SUM(F93+F95+F98)</f>
        <v>4428.8950000000004</v>
      </c>
      <c r="G92" s="43"/>
      <c r="H92" s="40">
        <f>SUM(H93+H95+H98)</f>
        <v>4634.8899999999994</v>
      </c>
    </row>
    <row r="93" spans="1:8" ht="52.5" customHeight="1">
      <c r="A93" s="38">
        <v>84</v>
      </c>
      <c r="B93" s="19">
        <v>310</v>
      </c>
      <c r="C93" s="21" t="s">
        <v>135</v>
      </c>
      <c r="D93" s="21"/>
      <c r="E93" s="22" t="s">
        <v>198</v>
      </c>
      <c r="F93" s="40">
        <f>SUM(F94:F94)</f>
        <v>4011.895</v>
      </c>
      <c r="G93" s="43"/>
      <c r="H93" s="40">
        <f>SUM(H94:H94)</f>
        <v>4212.49</v>
      </c>
    </row>
    <row r="94" spans="1:8" ht="29.25" customHeight="1">
      <c r="A94" s="38">
        <v>85</v>
      </c>
      <c r="B94" s="23">
        <v>310</v>
      </c>
      <c r="C94" s="25" t="s">
        <v>135</v>
      </c>
      <c r="D94" s="25" t="s">
        <v>222</v>
      </c>
      <c r="E94" s="26" t="s">
        <v>284</v>
      </c>
      <c r="F94" s="42">
        <v>4011.895</v>
      </c>
      <c r="G94" s="43"/>
      <c r="H94" s="42">
        <v>4212.49</v>
      </c>
    </row>
    <row r="95" spans="1:8" ht="29.25" customHeight="1">
      <c r="A95" s="38">
        <v>86</v>
      </c>
      <c r="B95" s="19">
        <v>310</v>
      </c>
      <c r="C95" s="21" t="s">
        <v>367</v>
      </c>
      <c r="D95" s="25"/>
      <c r="E95" s="22" t="s">
        <v>71</v>
      </c>
      <c r="F95" s="40">
        <f>SUM(F96:F97)</f>
        <v>45</v>
      </c>
      <c r="G95" s="43"/>
      <c r="H95" s="40">
        <f>SUM(H96:H97)</f>
        <v>45</v>
      </c>
    </row>
    <row r="96" spans="1:8" ht="29.25" customHeight="1">
      <c r="A96" s="38">
        <v>87</v>
      </c>
      <c r="B96" s="23">
        <v>310</v>
      </c>
      <c r="C96" s="25" t="s">
        <v>367</v>
      </c>
      <c r="D96" s="25" t="s">
        <v>60</v>
      </c>
      <c r="E96" s="26" t="s">
        <v>194</v>
      </c>
      <c r="F96" s="42">
        <v>14</v>
      </c>
      <c r="G96" s="43"/>
      <c r="H96" s="42">
        <v>14</v>
      </c>
    </row>
    <row r="97" spans="1:10" ht="36" customHeight="1">
      <c r="A97" s="38">
        <v>88</v>
      </c>
      <c r="B97" s="23">
        <v>310</v>
      </c>
      <c r="C97" s="25" t="s">
        <v>367</v>
      </c>
      <c r="D97" s="25" t="s">
        <v>222</v>
      </c>
      <c r="E97" s="55" t="s">
        <v>361</v>
      </c>
      <c r="F97" s="42">
        <v>31</v>
      </c>
      <c r="G97" s="43"/>
      <c r="H97" s="42">
        <v>31</v>
      </c>
    </row>
    <row r="98" spans="1:10" ht="36" customHeight="1">
      <c r="A98" s="38">
        <v>89</v>
      </c>
      <c r="B98" s="19">
        <v>310</v>
      </c>
      <c r="C98" s="21" t="s">
        <v>136</v>
      </c>
      <c r="D98" s="21"/>
      <c r="E98" s="56" t="s">
        <v>197</v>
      </c>
      <c r="F98" s="40">
        <f>SUM(F99)</f>
        <v>372</v>
      </c>
      <c r="G98" s="43"/>
      <c r="H98" s="40">
        <f>SUM(H99)</f>
        <v>377.4</v>
      </c>
    </row>
    <row r="99" spans="1:10" ht="29.25" customHeight="1">
      <c r="A99" s="38">
        <v>90</v>
      </c>
      <c r="B99" s="23">
        <v>310</v>
      </c>
      <c r="C99" s="25" t="s">
        <v>136</v>
      </c>
      <c r="D99" s="25" t="s">
        <v>60</v>
      </c>
      <c r="E99" s="26" t="s">
        <v>194</v>
      </c>
      <c r="F99" s="42">
        <v>372</v>
      </c>
      <c r="G99" s="43"/>
      <c r="H99" s="42">
        <v>377.4</v>
      </c>
      <c r="I99" s="84"/>
      <c r="J99" s="85"/>
    </row>
    <row r="100" spans="1:10" s="2" customFormat="1" ht="26.25" customHeight="1">
      <c r="A100" s="38">
        <v>91</v>
      </c>
      <c r="B100" s="19">
        <v>314</v>
      </c>
      <c r="C100" s="21"/>
      <c r="D100" s="21"/>
      <c r="E100" s="22" t="s">
        <v>54</v>
      </c>
      <c r="F100" s="40">
        <f>SUM(F101+F105+F110+F115+F120)</f>
        <v>253.4</v>
      </c>
      <c r="G100" s="41"/>
      <c r="H100" s="40">
        <f>SUM(H101+H105+H110+H115+H120)</f>
        <v>255.2</v>
      </c>
    </row>
    <row r="101" spans="1:10" ht="52.5" customHeight="1">
      <c r="A101" s="38">
        <v>92</v>
      </c>
      <c r="B101" s="19">
        <v>314</v>
      </c>
      <c r="C101" s="21" t="s">
        <v>371</v>
      </c>
      <c r="D101" s="21"/>
      <c r="E101" s="22" t="s">
        <v>273</v>
      </c>
      <c r="F101" s="40">
        <f>SUM(F102)</f>
        <v>20</v>
      </c>
      <c r="G101" s="41" t="e">
        <f>#REF!+#REF!</f>
        <v>#REF!</v>
      </c>
      <c r="H101" s="40">
        <f>SUM(H102)</f>
        <v>20</v>
      </c>
    </row>
    <row r="102" spans="1:10" ht="52.5" customHeight="1">
      <c r="A102" s="38">
        <v>93</v>
      </c>
      <c r="B102" s="19">
        <v>314</v>
      </c>
      <c r="C102" s="21" t="s">
        <v>369</v>
      </c>
      <c r="D102" s="21"/>
      <c r="E102" s="57" t="s">
        <v>285</v>
      </c>
      <c r="F102" s="40">
        <f>SUM(F103)</f>
        <v>20</v>
      </c>
      <c r="G102" s="41"/>
      <c r="H102" s="40">
        <f>SUM(H103)</f>
        <v>20</v>
      </c>
    </row>
    <row r="103" spans="1:10" ht="44.25" customHeight="1">
      <c r="A103" s="38">
        <v>94</v>
      </c>
      <c r="B103" s="19">
        <v>314</v>
      </c>
      <c r="C103" s="21" t="s">
        <v>370</v>
      </c>
      <c r="D103" s="21"/>
      <c r="E103" s="37" t="s">
        <v>368</v>
      </c>
      <c r="F103" s="40">
        <f>SUM(F104)</f>
        <v>20</v>
      </c>
      <c r="G103" s="41"/>
      <c r="H103" s="40">
        <f>SUM(H104)</f>
        <v>20</v>
      </c>
    </row>
    <row r="104" spans="1:10" ht="27.75" customHeight="1">
      <c r="A104" s="38">
        <v>95</v>
      </c>
      <c r="B104" s="23">
        <v>314</v>
      </c>
      <c r="C104" s="25" t="s">
        <v>370</v>
      </c>
      <c r="D104" s="25" t="s">
        <v>60</v>
      </c>
      <c r="E104" s="26" t="s">
        <v>194</v>
      </c>
      <c r="F104" s="42">
        <v>20</v>
      </c>
      <c r="G104" s="41"/>
      <c r="H104" s="42">
        <v>20</v>
      </c>
    </row>
    <row r="105" spans="1:10" ht="42" customHeight="1">
      <c r="A105" s="38">
        <v>96</v>
      </c>
      <c r="B105" s="19">
        <v>314</v>
      </c>
      <c r="C105" s="21" t="s">
        <v>203</v>
      </c>
      <c r="D105" s="21"/>
      <c r="E105" s="22" t="s">
        <v>204</v>
      </c>
      <c r="F105" s="40">
        <f>SUM(F106+F108)</f>
        <v>20</v>
      </c>
      <c r="G105" s="41"/>
      <c r="H105" s="40">
        <f>SUM(H106+H108)</f>
        <v>20</v>
      </c>
    </row>
    <row r="106" spans="1:10" ht="51" customHeight="1">
      <c r="A106" s="38">
        <v>97</v>
      </c>
      <c r="B106" s="19">
        <v>314</v>
      </c>
      <c r="C106" s="21" t="s">
        <v>205</v>
      </c>
      <c r="D106" s="21"/>
      <c r="E106" s="54" t="s">
        <v>223</v>
      </c>
      <c r="F106" s="40">
        <f>SUM(F107)</f>
        <v>10</v>
      </c>
      <c r="G106" s="41"/>
      <c r="H106" s="40">
        <f>SUM(H107)</f>
        <v>10</v>
      </c>
    </row>
    <row r="107" spans="1:10" ht="32.25" customHeight="1">
      <c r="A107" s="38">
        <v>98</v>
      </c>
      <c r="B107" s="19">
        <v>314</v>
      </c>
      <c r="C107" s="25" t="s">
        <v>205</v>
      </c>
      <c r="D107" s="25" t="s">
        <v>60</v>
      </c>
      <c r="E107" s="26" t="s">
        <v>194</v>
      </c>
      <c r="F107" s="42">
        <v>10</v>
      </c>
      <c r="G107" s="43"/>
      <c r="H107" s="42">
        <v>10</v>
      </c>
    </row>
    <row r="108" spans="1:10" ht="27.75" customHeight="1">
      <c r="A108" s="38">
        <v>99</v>
      </c>
      <c r="B108" s="19">
        <v>314</v>
      </c>
      <c r="C108" s="21" t="s">
        <v>206</v>
      </c>
      <c r="D108" s="21"/>
      <c r="E108" s="54" t="s">
        <v>207</v>
      </c>
      <c r="F108" s="40">
        <f>SUM(F109)</f>
        <v>10</v>
      </c>
      <c r="G108" s="41"/>
      <c r="H108" s="40">
        <f>SUM(H109)</f>
        <v>10</v>
      </c>
    </row>
    <row r="109" spans="1:10" ht="27.75" customHeight="1">
      <c r="A109" s="38">
        <v>100</v>
      </c>
      <c r="B109" s="23">
        <v>314</v>
      </c>
      <c r="C109" s="25" t="s">
        <v>206</v>
      </c>
      <c r="D109" s="25" t="s">
        <v>60</v>
      </c>
      <c r="E109" s="26" t="s">
        <v>194</v>
      </c>
      <c r="F109" s="42">
        <v>10</v>
      </c>
      <c r="G109" s="41"/>
      <c r="H109" s="42">
        <v>10</v>
      </c>
    </row>
    <row r="110" spans="1:10" ht="57.75" customHeight="1">
      <c r="A110" s="38">
        <v>101</v>
      </c>
      <c r="B110" s="19">
        <v>314</v>
      </c>
      <c r="C110" s="21" t="s">
        <v>208</v>
      </c>
      <c r="D110" s="21"/>
      <c r="E110" s="58" t="s">
        <v>224</v>
      </c>
      <c r="F110" s="40">
        <f>SUM(F111+F113)</f>
        <v>8</v>
      </c>
      <c r="G110" s="41"/>
      <c r="H110" s="40">
        <f>SUM(H111+H113)</f>
        <v>8</v>
      </c>
    </row>
    <row r="111" spans="1:10" ht="27.75" customHeight="1">
      <c r="A111" s="38">
        <v>102</v>
      </c>
      <c r="B111" s="19">
        <v>314</v>
      </c>
      <c r="C111" s="21" t="s">
        <v>209</v>
      </c>
      <c r="D111" s="21"/>
      <c r="E111" s="57" t="s">
        <v>210</v>
      </c>
      <c r="F111" s="40">
        <f>SUM(F112)</f>
        <v>2</v>
      </c>
      <c r="G111" s="41"/>
      <c r="H111" s="40">
        <f>SUM(H112)</f>
        <v>2</v>
      </c>
    </row>
    <row r="112" spans="1:10" ht="27.75" customHeight="1">
      <c r="A112" s="38">
        <v>103</v>
      </c>
      <c r="B112" s="23">
        <v>314</v>
      </c>
      <c r="C112" s="25" t="s">
        <v>209</v>
      </c>
      <c r="D112" s="25" t="s">
        <v>60</v>
      </c>
      <c r="E112" s="26" t="s">
        <v>194</v>
      </c>
      <c r="F112" s="42">
        <v>2</v>
      </c>
      <c r="G112" s="41"/>
      <c r="H112" s="42">
        <v>2</v>
      </c>
    </row>
    <row r="113" spans="1:8" ht="57" customHeight="1">
      <c r="A113" s="38">
        <v>104</v>
      </c>
      <c r="B113" s="19">
        <v>314</v>
      </c>
      <c r="C113" s="21" t="s">
        <v>211</v>
      </c>
      <c r="D113" s="21"/>
      <c r="E113" s="57" t="s">
        <v>212</v>
      </c>
      <c r="F113" s="40">
        <f>SUM(F114)</f>
        <v>6</v>
      </c>
      <c r="G113" s="41"/>
      <c r="H113" s="40">
        <f>SUM(H114)</f>
        <v>6</v>
      </c>
    </row>
    <row r="114" spans="1:8" ht="27.75" customHeight="1">
      <c r="A114" s="38">
        <v>105</v>
      </c>
      <c r="B114" s="23">
        <v>314</v>
      </c>
      <c r="C114" s="25" t="s">
        <v>211</v>
      </c>
      <c r="D114" s="25" t="s">
        <v>60</v>
      </c>
      <c r="E114" s="26" t="s">
        <v>194</v>
      </c>
      <c r="F114" s="42">
        <v>6</v>
      </c>
      <c r="G114" s="41"/>
      <c r="H114" s="42">
        <v>6</v>
      </c>
    </row>
    <row r="115" spans="1:8" ht="40.5" customHeight="1">
      <c r="A115" s="38">
        <v>106</v>
      </c>
      <c r="B115" s="19">
        <v>314</v>
      </c>
      <c r="C115" s="21" t="s">
        <v>229</v>
      </c>
      <c r="D115" s="21"/>
      <c r="E115" s="22" t="s">
        <v>257</v>
      </c>
      <c r="F115" s="40">
        <f>SUM(F116+F118)</f>
        <v>45.4</v>
      </c>
      <c r="G115" s="41"/>
      <c r="H115" s="40">
        <f>SUM(H116+H118)</f>
        <v>47.2</v>
      </c>
    </row>
    <row r="116" spans="1:8" ht="51" customHeight="1">
      <c r="A116" s="38">
        <v>107</v>
      </c>
      <c r="B116" s="19">
        <v>314</v>
      </c>
      <c r="C116" s="21" t="s">
        <v>225</v>
      </c>
      <c r="D116" s="21"/>
      <c r="E116" s="22" t="s">
        <v>226</v>
      </c>
      <c r="F116" s="40">
        <f>SUM(F117)</f>
        <v>22.7</v>
      </c>
      <c r="G116" s="41"/>
      <c r="H116" s="40">
        <f>SUM(H117)</f>
        <v>23.6</v>
      </c>
    </row>
    <row r="117" spans="1:8" ht="27.75" customHeight="1">
      <c r="A117" s="38">
        <v>108</v>
      </c>
      <c r="B117" s="23">
        <v>314</v>
      </c>
      <c r="C117" s="25" t="s">
        <v>225</v>
      </c>
      <c r="D117" s="25" t="s">
        <v>60</v>
      </c>
      <c r="E117" s="26" t="s">
        <v>194</v>
      </c>
      <c r="F117" s="42">
        <v>22.7</v>
      </c>
      <c r="G117" s="41"/>
      <c r="H117" s="42">
        <v>23.6</v>
      </c>
    </row>
    <row r="118" spans="1:8" ht="33.75" customHeight="1">
      <c r="A118" s="38">
        <v>109</v>
      </c>
      <c r="B118" s="19">
        <v>314</v>
      </c>
      <c r="C118" s="21" t="s">
        <v>227</v>
      </c>
      <c r="D118" s="21"/>
      <c r="E118" s="22" t="s">
        <v>228</v>
      </c>
      <c r="F118" s="40">
        <f>SUM(F119)</f>
        <v>22.7</v>
      </c>
      <c r="G118" s="41"/>
      <c r="H118" s="40">
        <f>SUM(H119)</f>
        <v>23.6</v>
      </c>
    </row>
    <row r="119" spans="1:8" ht="27.75" customHeight="1">
      <c r="A119" s="38">
        <v>110</v>
      </c>
      <c r="B119" s="23">
        <v>314</v>
      </c>
      <c r="C119" s="25" t="s">
        <v>227</v>
      </c>
      <c r="D119" s="25" t="s">
        <v>60</v>
      </c>
      <c r="E119" s="26" t="s">
        <v>194</v>
      </c>
      <c r="F119" s="42">
        <v>22.7</v>
      </c>
      <c r="G119" s="41"/>
      <c r="H119" s="42">
        <v>23.6</v>
      </c>
    </row>
    <row r="120" spans="1:8" ht="46.5" customHeight="1">
      <c r="A120" s="38">
        <v>111</v>
      </c>
      <c r="B120" s="19">
        <v>314</v>
      </c>
      <c r="C120" s="21" t="s">
        <v>286</v>
      </c>
      <c r="D120" s="21"/>
      <c r="E120" s="57" t="s">
        <v>287</v>
      </c>
      <c r="F120" s="40">
        <f>SUM(F121+F123+F125)</f>
        <v>160</v>
      </c>
      <c r="G120" s="41"/>
      <c r="H120" s="40">
        <f>SUM(H121+H123+H125)</f>
        <v>160</v>
      </c>
    </row>
    <row r="121" spans="1:8" ht="31.5" customHeight="1">
      <c r="A121" s="38">
        <v>112</v>
      </c>
      <c r="B121" s="19">
        <v>314</v>
      </c>
      <c r="C121" s="21" t="s">
        <v>288</v>
      </c>
      <c r="D121" s="21"/>
      <c r="E121" s="58" t="s">
        <v>292</v>
      </c>
      <c r="F121" s="40">
        <f>SUM(F122)</f>
        <v>20</v>
      </c>
      <c r="G121" s="41"/>
      <c r="H121" s="40">
        <f>SUM(H122)</f>
        <v>20</v>
      </c>
    </row>
    <row r="122" spans="1:8" ht="27.75" customHeight="1">
      <c r="A122" s="38">
        <v>113</v>
      </c>
      <c r="B122" s="23">
        <v>314</v>
      </c>
      <c r="C122" s="25" t="s">
        <v>288</v>
      </c>
      <c r="D122" s="25" t="s">
        <v>60</v>
      </c>
      <c r="E122" s="26" t="s">
        <v>194</v>
      </c>
      <c r="F122" s="42">
        <v>20</v>
      </c>
      <c r="G122" s="41"/>
      <c r="H122" s="42">
        <v>20</v>
      </c>
    </row>
    <row r="123" spans="1:8" ht="84.75" customHeight="1">
      <c r="A123" s="38">
        <v>114</v>
      </c>
      <c r="B123" s="19">
        <v>314</v>
      </c>
      <c r="C123" s="21" t="s">
        <v>289</v>
      </c>
      <c r="D123" s="21"/>
      <c r="E123" s="59" t="s">
        <v>290</v>
      </c>
      <c r="F123" s="40">
        <f>SUM(F124)</f>
        <v>135</v>
      </c>
      <c r="G123" s="41"/>
      <c r="H123" s="40">
        <f>SUM(H124)</f>
        <v>135</v>
      </c>
    </row>
    <row r="124" spans="1:8" ht="27.75" customHeight="1">
      <c r="A124" s="38">
        <v>115</v>
      </c>
      <c r="B124" s="23">
        <v>314</v>
      </c>
      <c r="C124" s="25" t="s">
        <v>289</v>
      </c>
      <c r="D124" s="25" t="s">
        <v>60</v>
      </c>
      <c r="E124" s="26" t="s">
        <v>194</v>
      </c>
      <c r="F124" s="42">
        <v>135</v>
      </c>
      <c r="G124" s="41"/>
      <c r="H124" s="42">
        <v>135</v>
      </c>
    </row>
    <row r="125" spans="1:8" ht="53.25" customHeight="1">
      <c r="A125" s="38">
        <v>116</v>
      </c>
      <c r="B125" s="19">
        <v>314</v>
      </c>
      <c r="C125" s="21" t="s">
        <v>291</v>
      </c>
      <c r="D125" s="21"/>
      <c r="E125" s="59" t="s">
        <v>293</v>
      </c>
      <c r="F125" s="40">
        <f>SUM(F126)</f>
        <v>5</v>
      </c>
      <c r="G125" s="41"/>
      <c r="H125" s="40">
        <f>SUM(H126)</f>
        <v>5</v>
      </c>
    </row>
    <row r="126" spans="1:8" ht="27.75" customHeight="1">
      <c r="A126" s="38">
        <v>117</v>
      </c>
      <c r="B126" s="23">
        <v>314</v>
      </c>
      <c r="C126" s="25" t="s">
        <v>291</v>
      </c>
      <c r="D126" s="25" t="s">
        <v>60</v>
      </c>
      <c r="E126" s="26" t="s">
        <v>194</v>
      </c>
      <c r="F126" s="42">
        <v>5</v>
      </c>
      <c r="G126" s="41"/>
      <c r="H126" s="42">
        <v>5</v>
      </c>
    </row>
    <row r="127" spans="1:8" ht="21.75" customHeight="1">
      <c r="A127" s="38">
        <v>118</v>
      </c>
      <c r="B127" s="19">
        <v>400</v>
      </c>
      <c r="C127" s="21"/>
      <c r="D127" s="21"/>
      <c r="E127" s="39" t="s">
        <v>12</v>
      </c>
      <c r="F127" s="40">
        <f>SUM(F128+F132+F136+F148+F155)</f>
        <v>24849.095999999998</v>
      </c>
      <c r="G127" s="41"/>
      <c r="H127" s="40">
        <f>SUM(H128+H132+H136+H148+H155)</f>
        <v>26387.825000000001</v>
      </c>
    </row>
    <row r="128" spans="1:8" ht="21.75" customHeight="1">
      <c r="A128" s="38">
        <v>119</v>
      </c>
      <c r="B128" s="19">
        <v>405</v>
      </c>
      <c r="C128" s="21"/>
      <c r="D128" s="21"/>
      <c r="E128" s="22" t="s">
        <v>175</v>
      </c>
      <c r="F128" s="40">
        <f>SUM(F129)</f>
        <v>132.1</v>
      </c>
      <c r="G128" s="41"/>
      <c r="H128" s="40">
        <f>SUM(H129)</f>
        <v>129.69999999999999</v>
      </c>
    </row>
    <row r="129" spans="1:9" ht="45" customHeight="1">
      <c r="A129" s="38">
        <v>120</v>
      </c>
      <c r="B129" s="19">
        <v>405</v>
      </c>
      <c r="C129" s="21" t="s">
        <v>373</v>
      </c>
      <c r="D129" s="21"/>
      <c r="E129" s="22" t="s">
        <v>282</v>
      </c>
      <c r="F129" s="40">
        <f>SUM(F130)</f>
        <v>132.1</v>
      </c>
      <c r="G129" s="41"/>
      <c r="H129" s="40">
        <f>SUM(H130)</f>
        <v>129.69999999999999</v>
      </c>
    </row>
    <row r="130" spans="1:9" ht="45" customHeight="1">
      <c r="A130" s="38">
        <v>121</v>
      </c>
      <c r="B130" s="19">
        <v>405</v>
      </c>
      <c r="C130" s="21" t="s">
        <v>176</v>
      </c>
      <c r="D130" s="21"/>
      <c r="E130" s="57" t="s">
        <v>372</v>
      </c>
      <c r="F130" s="40">
        <f>SUM(F131)</f>
        <v>132.1</v>
      </c>
      <c r="G130" s="41"/>
      <c r="H130" s="40">
        <f>SUM(H131)</f>
        <v>129.69999999999999</v>
      </c>
    </row>
    <row r="131" spans="1:9" ht="29.25" customHeight="1">
      <c r="A131" s="38">
        <v>122</v>
      </c>
      <c r="B131" s="23">
        <v>405</v>
      </c>
      <c r="C131" s="25" t="s">
        <v>176</v>
      </c>
      <c r="D131" s="25" t="s">
        <v>60</v>
      </c>
      <c r="E131" s="26" t="s">
        <v>194</v>
      </c>
      <c r="F131" s="42">
        <v>132.1</v>
      </c>
      <c r="G131" s="41"/>
      <c r="H131" s="42">
        <v>129.69999999999999</v>
      </c>
    </row>
    <row r="132" spans="1:9" ht="16.5" customHeight="1">
      <c r="A132" s="38">
        <v>123</v>
      </c>
      <c r="B132" s="19">
        <v>408</v>
      </c>
      <c r="C132" s="21"/>
      <c r="D132" s="21"/>
      <c r="E132" s="22" t="s">
        <v>13</v>
      </c>
      <c r="F132" s="40">
        <f>SUM(F133)</f>
        <v>6405</v>
      </c>
      <c r="G132" s="41"/>
      <c r="H132" s="40">
        <f>SUM(H133)</f>
        <v>6405</v>
      </c>
    </row>
    <row r="133" spans="1:9" ht="40.5" customHeight="1">
      <c r="A133" s="38">
        <v>124</v>
      </c>
      <c r="B133" s="19">
        <v>408</v>
      </c>
      <c r="C133" s="21" t="s">
        <v>138</v>
      </c>
      <c r="D133" s="21"/>
      <c r="E133" s="22" t="s">
        <v>394</v>
      </c>
      <c r="F133" s="40">
        <f>SUM(F134)</f>
        <v>6405</v>
      </c>
      <c r="G133" s="43">
        <v>25916</v>
      </c>
      <c r="H133" s="40">
        <f>SUM(H134)</f>
        <v>6405</v>
      </c>
    </row>
    <row r="134" spans="1:9" ht="33.75" customHeight="1">
      <c r="A134" s="38">
        <v>125</v>
      </c>
      <c r="B134" s="19">
        <v>408</v>
      </c>
      <c r="C134" s="21" t="s">
        <v>139</v>
      </c>
      <c r="D134" s="21"/>
      <c r="E134" s="22" t="s">
        <v>72</v>
      </c>
      <c r="F134" s="40">
        <f>F135</f>
        <v>6405</v>
      </c>
      <c r="G134" s="41" t="e">
        <f>#REF!</f>
        <v>#REF!</v>
      </c>
      <c r="H134" s="40">
        <f>H135</f>
        <v>6405</v>
      </c>
    </row>
    <row r="135" spans="1:9" ht="38.25">
      <c r="A135" s="38">
        <v>126</v>
      </c>
      <c r="B135" s="23">
        <v>408</v>
      </c>
      <c r="C135" s="25" t="s">
        <v>139</v>
      </c>
      <c r="D135" s="25" t="s">
        <v>49</v>
      </c>
      <c r="E135" s="26" t="s">
        <v>196</v>
      </c>
      <c r="F135" s="42">
        <v>6405</v>
      </c>
      <c r="G135" s="41"/>
      <c r="H135" s="42">
        <v>6405</v>
      </c>
    </row>
    <row r="136" spans="1:9" ht="18.75" customHeight="1">
      <c r="A136" s="38">
        <v>127</v>
      </c>
      <c r="B136" s="19">
        <v>409</v>
      </c>
      <c r="C136" s="21"/>
      <c r="D136" s="21"/>
      <c r="E136" s="22" t="s">
        <v>50</v>
      </c>
      <c r="F136" s="40">
        <f>SUM(F137)</f>
        <v>15966.495999999999</v>
      </c>
      <c r="G136" s="41"/>
      <c r="H136" s="40">
        <f>SUM(H137)</f>
        <v>17882.125</v>
      </c>
    </row>
    <row r="137" spans="1:9" ht="39.75" customHeight="1">
      <c r="A137" s="38">
        <v>128</v>
      </c>
      <c r="B137" s="19">
        <v>409</v>
      </c>
      <c r="C137" s="21" t="s">
        <v>138</v>
      </c>
      <c r="D137" s="21"/>
      <c r="E137" s="22" t="s">
        <v>394</v>
      </c>
      <c r="F137" s="40">
        <f>SUM(F138+F140+F142+F144+F146)</f>
        <v>15966.495999999999</v>
      </c>
      <c r="G137" s="41"/>
      <c r="H137" s="40">
        <f>SUM(H138+H140+H142+H144+H146)</f>
        <v>17882.125</v>
      </c>
    </row>
    <row r="138" spans="1:9" s="2" customFormat="1" ht="41.25" customHeight="1">
      <c r="A138" s="38">
        <v>129</v>
      </c>
      <c r="B138" s="19">
        <v>409</v>
      </c>
      <c r="C138" s="21" t="s">
        <v>140</v>
      </c>
      <c r="D138" s="21"/>
      <c r="E138" s="22" t="s">
        <v>73</v>
      </c>
      <c r="F138" s="40">
        <f>F139</f>
        <v>8452</v>
      </c>
      <c r="G138" s="41"/>
      <c r="H138" s="40">
        <f>H139</f>
        <v>8452</v>
      </c>
    </row>
    <row r="139" spans="1:9" ht="33" customHeight="1">
      <c r="A139" s="38">
        <v>130</v>
      </c>
      <c r="B139" s="23">
        <v>409</v>
      </c>
      <c r="C139" s="25" t="s">
        <v>140</v>
      </c>
      <c r="D139" s="25" t="s">
        <v>60</v>
      </c>
      <c r="E139" s="26" t="s">
        <v>194</v>
      </c>
      <c r="F139" s="42">
        <v>8452</v>
      </c>
      <c r="G139" s="41"/>
      <c r="H139" s="42">
        <v>8452</v>
      </c>
    </row>
    <row r="140" spans="1:9" ht="33" customHeight="1">
      <c r="A140" s="38">
        <v>131</v>
      </c>
      <c r="B140" s="19">
        <v>409</v>
      </c>
      <c r="C140" s="21" t="s">
        <v>294</v>
      </c>
      <c r="D140" s="21"/>
      <c r="E140" s="22" t="s">
        <v>295</v>
      </c>
      <c r="F140" s="40">
        <f>SUM(F141)</f>
        <v>450</v>
      </c>
      <c r="G140" s="41"/>
      <c r="H140" s="40">
        <f>SUM(H141)</f>
        <v>450</v>
      </c>
    </row>
    <row r="141" spans="1:9" ht="33" customHeight="1">
      <c r="A141" s="38">
        <v>132</v>
      </c>
      <c r="B141" s="23">
        <v>409</v>
      </c>
      <c r="C141" s="25" t="s">
        <v>294</v>
      </c>
      <c r="D141" s="25" t="s">
        <v>60</v>
      </c>
      <c r="E141" s="26" t="s">
        <v>194</v>
      </c>
      <c r="F141" s="42">
        <v>450</v>
      </c>
      <c r="G141" s="41"/>
      <c r="H141" s="42">
        <v>450</v>
      </c>
      <c r="I141" s="13" t="s">
        <v>296</v>
      </c>
    </row>
    <row r="142" spans="1:9" ht="38.25">
      <c r="A142" s="38">
        <v>133</v>
      </c>
      <c r="B142" s="19">
        <v>409</v>
      </c>
      <c r="C142" s="20" t="s">
        <v>141</v>
      </c>
      <c r="D142" s="25"/>
      <c r="E142" s="50" t="s">
        <v>142</v>
      </c>
      <c r="F142" s="40">
        <f>F143</f>
        <v>600</v>
      </c>
      <c r="G142" s="41"/>
      <c r="H142" s="40">
        <f>H143</f>
        <v>600</v>
      </c>
    </row>
    <row r="143" spans="1:9" ht="30" customHeight="1">
      <c r="A143" s="38">
        <v>134</v>
      </c>
      <c r="B143" s="23">
        <v>409</v>
      </c>
      <c r="C143" s="25" t="s">
        <v>141</v>
      </c>
      <c r="D143" s="25" t="s">
        <v>60</v>
      </c>
      <c r="E143" s="26" t="s">
        <v>194</v>
      </c>
      <c r="F143" s="42">
        <v>600</v>
      </c>
      <c r="G143" s="41"/>
      <c r="H143" s="42">
        <v>600</v>
      </c>
    </row>
    <row r="144" spans="1:9" ht="69.75" customHeight="1">
      <c r="A144" s="38">
        <v>135</v>
      </c>
      <c r="B144" s="19">
        <v>409</v>
      </c>
      <c r="C144" s="21" t="s">
        <v>297</v>
      </c>
      <c r="D144" s="21"/>
      <c r="E144" s="59" t="s">
        <v>298</v>
      </c>
      <c r="F144" s="40">
        <f>SUM(F145)</f>
        <v>6344.4960000000001</v>
      </c>
      <c r="G144" s="41"/>
      <c r="H144" s="40">
        <f>SUM(H145)</f>
        <v>8260.125</v>
      </c>
    </row>
    <row r="145" spans="1:8" ht="30" customHeight="1">
      <c r="A145" s="38">
        <v>136</v>
      </c>
      <c r="B145" s="23">
        <v>409</v>
      </c>
      <c r="C145" s="25" t="s">
        <v>297</v>
      </c>
      <c r="D145" s="25" t="s">
        <v>60</v>
      </c>
      <c r="E145" s="26" t="s">
        <v>194</v>
      </c>
      <c r="F145" s="42">
        <f>5700+644.496</f>
        <v>6344.4960000000001</v>
      </c>
      <c r="G145" s="41"/>
      <c r="H145" s="42">
        <f>5700+2560.125</f>
        <v>8260.125</v>
      </c>
    </row>
    <row r="146" spans="1:8" ht="30" customHeight="1">
      <c r="A146" s="38">
        <v>137</v>
      </c>
      <c r="B146" s="19">
        <v>409</v>
      </c>
      <c r="C146" s="21" t="s">
        <v>299</v>
      </c>
      <c r="D146" s="21"/>
      <c r="E146" s="59" t="s">
        <v>300</v>
      </c>
      <c r="F146" s="40">
        <f>SUM(F147)</f>
        <v>120</v>
      </c>
      <c r="G146" s="41"/>
      <c r="H146" s="40">
        <f>SUM(H147)</f>
        <v>120</v>
      </c>
    </row>
    <row r="147" spans="1:8" ht="30" customHeight="1">
      <c r="A147" s="38">
        <v>138</v>
      </c>
      <c r="B147" s="23">
        <v>409</v>
      </c>
      <c r="C147" s="25" t="s">
        <v>299</v>
      </c>
      <c r="D147" s="25" t="s">
        <v>60</v>
      </c>
      <c r="E147" s="26" t="s">
        <v>194</v>
      </c>
      <c r="F147" s="42">
        <v>120</v>
      </c>
      <c r="G147" s="41"/>
      <c r="H147" s="42">
        <v>120</v>
      </c>
    </row>
    <row r="148" spans="1:8">
      <c r="A148" s="38">
        <v>139</v>
      </c>
      <c r="B148" s="19">
        <v>410</v>
      </c>
      <c r="C148" s="21"/>
      <c r="D148" s="21"/>
      <c r="E148" s="22" t="s">
        <v>35</v>
      </c>
      <c r="F148" s="40">
        <f>SUM(F149)</f>
        <v>54.199999999999996</v>
      </c>
      <c r="G148" s="41"/>
      <c r="H148" s="40">
        <f>SUM(H149)</f>
        <v>56.4</v>
      </c>
    </row>
    <row r="149" spans="1:8" ht="41.25" customHeight="1">
      <c r="A149" s="38">
        <v>140</v>
      </c>
      <c r="B149" s="44">
        <v>410</v>
      </c>
      <c r="C149" s="20" t="s">
        <v>143</v>
      </c>
      <c r="D149" s="20"/>
      <c r="E149" s="22" t="s">
        <v>274</v>
      </c>
      <c r="F149" s="40">
        <f>SUM(F150)</f>
        <v>54.199999999999996</v>
      </c>
      <c r="G149" s="41"/>
      <c r="H149" s="40">
        <f>SUM(H150)</f>
        <v>56.4</v>
      </c>
    </row>
    <row r="150" spans="1:8" ht="58.5" customHeight="1">
      <c r="A150" s="38">
        <v>141</v>
      </c>
      <c r="B150" s="44">
        <v>410</v>
      </c>
      <c r="C150" s="20" t="s">
        <v>253</v>
      </c>
      <c r="D150" s="20"/>
      <c r="E150" s="22" t="s">
        <v>384</v>
      </c>
      <c r="F150" s="40">
        <f>SUM(F151+F153)</f>
        <v>54.199999999999996</v>
      </c>
      <c r="G150" s="41"/>
      <c r="H150" s="40">
        <f>SUM(H151+H153)</f>
        <v>56.4</v>
      </c>
    </row>
    <row r="151" spans="1:8" s="2" customFormat="1" ht="54" customHeight="1">
      <c r="A151" s="38">
        <v>142</v>
      </c>
      <c r="B151" s="44">
        <v>410</v>
      </c>
      <c r="C151" s="20" t="s">
        <v>144</v>
      </c>
      <c r="D151" s="20"/>
      <c r="E151" s="57" t="s">
        <v>301</v>
      </c>
      <c r="F151" s="40">
        <f>SUM(F152)</f>
        <v>40.299999999999997</v>
      </c>
      <c r="G151" s="41"/>
      <c r="H151" s="40">
        <f>SUM(H152)</f>
        <v>41.9</v>
      </c>
    </row>
    <row r="152" spans="1:8" ht="33.75" customHeight="1">
      <c r="A152" s="38">
        <v>143</v>
      </c>
      <c r="B152" s="46">
        <v>410</v>
      </c>
      <c r="C152" s="24" t="s">
        <v>144</v>
      </c>
      <c r="D152" s="25" t="s">
        <v>60</v>
      </c>
      <c r="E152" s="26" t="s">
        <v>194</v>
      </c>
      <c r="F152" s="42">
        <v>40.299999999999997</v>
      </c>
      <c r="G152" s="41"/>
      <c r="H152" s="42">
        <v>41.9</v>
      </c>
    </row>
    <row r="153" spans="1:8" ht="43.5" customHeight="1">
      <c r="A153" s="38">
        <v>144</v>
      </c>
      <c r="B153" s="44">
        <v>410</v>
      </c>
      <c r="C153" s="20" t="s">
        <v>230</v>
      </c>
      <c r="D153" s="21"/>
      <c r="E153" s="57" t="s">
        <v>302</v>
      </c>
      <c r="F153" s="40">
        <f>SUM(F154)</f>
        <v>13.9</v>
      </c>
      <c r="G153" s="41"/>
      <c r="H153" s="40">
        <f>SUM(H154)</f>
        <v>14.5</v>
      </c>
    </row>
    <row r="154" spans="1:8" ht="33.75" customHeight="1">
      <c r="A154" s="38">
        <v>145</v>
      </c>
      <c r="B154" s="46">
        <v>410</v>
      </c>
      <c r="C154" s="24" t="s">
        <v>230</v>
      </c>
      <c r="D154" s="25" t="s">
        <v>60</v>
      </c>
      <c r="E154" s="26" t="s">
        <v>194</v>
      </c>
      <c r="F154" s="42">
        <v>13.9</v>
      </c>
      <c r="G154" s="41"/>
      <c r="H154" s="42">
        <v>14.5</v>
      </c>
    </row>
    <row r="155" spans="1:8" ht="25.5" customHeight="1">
      <c r="A155" s="38">
        <v>146</v>
      </c>
      <c r="B155" s="19">
        <v>412</v>
      </c>
      <c r="C155" s="21"/>
      <c r="D155" s="21"/>
      <c r="E155" s="22" t="s">
        <v>104</v>
      </c>
      <c r="F155" s="40">
        <f>SUM(F156+F169+F176+F180+F183+F186)</f>
        <v>2291.3000000000002</v>
      </c>
      <c r="G155" s="41"/>
      <c r="H155" s="40">
        <f>SUM(H156+H169+H176+H180+H183+H186)</f>
        <v>1914.6</v>
      </c>
    </row>
    <row r="156" spans="1:8" ht="50.25" customHeight="1">
      <c r="A156" s="38">
        <v>147</v>
      </c>
      <c r="B156" s="19">
        <v>412</v>
      </c>
      <c r="C156" s="21" t="s">
        <v>120</v>
      </c>
      <c r="D156" s="21"/>
      <c r="E156" s="50" t="s">
        <v>395</v>
      </c>
      <c r="F156" s="40">
        <f>SUM(F157+F159+F161+F163+F165+F167)</f>
        <v>845</v>
      </c>
      <c r="G156" s="43"/>
      <c r="H156" s="40">
        <f>SUM(H157+H159+H161+H163+H165+H167)</f>
        <v>845</v>
      </c>
    </row>
    <row r="157" spans="1:8" ht="33.75" customHeight="1">
      <c r="A157" s="38">
        <v>148</v>
      </c>
      <c r="B157" s="19">
        <v>412</v>
      </c>
      <c r="C157" s="21" t="s">
        <v>121</v>
      </c>
      <c r="D157" s="21"/>
      <c r="E157" s="50" t="s">
        <v>62</v>
      </c>
      <c r="F157" s="40">
        <f>F158</f>
        <v>80</v>
      </c>
      <c r="G157" s="43"/>
      <c r="H157" s="40">
        <f>H158</f>
        <v>80</v>
      </c>
    </row>
    <row r="158" spans="1:8" ht="25.5" customHeight="1">
      <c r="A158" s="38">
        <v>149</v>
      </c>
      <c r="B158" s="23">
        <v>412</v>
      </c>
      <c r="C158" s="25" t="s">
        <v>121</v>
      </c>
      <c r="D158" s="25" t="s">
        <v>60</v>
      </c>
      <c r="E158" s="26" t="s">
        <v>194</v>
      </c>
      <c r="F158" s="42">
        <v>80</v>
      </c>
      <c r="G158" s="43"/>
      <c r="H158" s="42">
        <v>80</v>
      </c>
    </row>
    <row r="159" spans="1:8" ht="47.25" customHeight="1">
      <c r="A159" s="38">
        <v>150</v>
      </c>
      <c r="B159" s="19">
        <v>412</v>
      </c>
      <c r="C159" s="21" t="s">
        <v>122</v>
      </c>
      <c r="D159" s="21"/>
      <c r="E159" s="50" t="s">
        <v>303</v>
      </c>
      <c r="F159" s="40">
        <f>F160</f>
        <v>100</v>
      </c>
      <c r="G159" s="43"/>
      <c r="H159" s="40">
        <f>H160</f>
        <v>100</v>
      </c>
    </row>
    <row r="160" spans="1:8" ht="31.5" customHeight="1">
      <c r="A160" s="38">
        <v>151</v>
      </c>
      <c r="B160" s="23">
        <v>412</v>
      </c>
      <c r="C160" s="25" t="s">
        <v>122</v>
      </c>
      <c r="D160" s="25" t="s">
        <v>60</v>
      </c>
      <c r="E160" s="26" t="s">
        <v>194</v>
      </c>
      <c r="F160" s="42">
        <v>100</v>
      </c>
      <c r="G160" s="43"/>
      <c r="H160" s="42">
        <v>100</v>
      </c>
    </row>
    <row r="161" spans="1:8" ht="36" customHeight="1">
      <c r="A161" s="38">
        <v>152</v>
      </c>
      <c r="B161" s="19">
        <v>412</v>
      </c>
      <c r="C161" s="21" t="s">
        <v>123</v>
      </c>
      <c r="D161" s="25"/>
      <c r="E161" s="57" t="s">
        <v>304</v>
      </c>
      <c r="F161" s="40">
        <f>F162</f>
        <v>470</v>
      </c>
      <c r="G161" s="43"/>
      <c r="H161" s="40">
        <f>H162</f>
        <v>470</v>
      </c>
    </row>
    <row r="162" spans="1:8" ht="30" customHeight="1">
      <c r="A162" s="38">
        <v>153</v>
      </c>
      <c r="B162" s="23">
        <v>412</v>
      </c>
      <c r="C162" s="25" t="s">
        <v>123</v>
      </c>
      <c r="D162" s="25" t="s">
        <v>60</v>
      </c>
      <c r="E162" s="26" t="s">
        <v>194</v>
      </c>
      <c r="F162" s="42">
        <v>470</v>
      </c>
      <c r="G162" s="43"/>
      <c r="H162" s="42">
        <v>470</v>
      </c>
    </row>
    <row r="163" spans="1:8" ht="52.5" customHeight="1">
      <c r="A163" s="38">
        <v>154</v>
      </c>
      <c r="B163" s="19">
        <v>412</v>
      </c>
      <c r="C163" s="21" t="s">
        <v>173</v>
      </c>
      <c r="D163" s="25"/>
      <c r="E163" s="57" t="s">
        <v>305</v>
      </c>
      <c r="F163" s="40">
        <f>SUM(F164)</f>
        <v>55</v>
      </c>
      <c r="G163" s="43"/>
      <c r="H163" s="40">
        <f>SUM(H164)</f>
        <v>55</v>
      </c>
    </row>
    <row r="164" spans="1:8" ht="30.75" customHeight="1">
      <c r="A164" s="38">
        <v>155</v>
      </c>
      <c r="B164" s="23">
        <v>412</v>
      </c>
      <c r="C164" s="25" t="s">
        <v>173</v>
      </c>
      <c r="D164" s="25" t="s">
        <v>60</v>
      </c>
      <c r="E164" s="26" t="s">
        <v>194</v>
      </c>
      <c r="F164" s="42">
        <v>55</v>
      </c>
      <c r="G164" s="43"/>
      <c r="H164" s="42">
        <v>55</v>
      </c>
    </row>
    <row r="165" spans="1:8" ht="25.5" customHeight="1">
      <c r="A165" s="38">
        <v>156</v>
      </c>
      <c r="B165" s="19">
        <v>412</v>
      </c>
      <c r="C165" s="21" t="s">
        <v>218</v>
      </c>
      <c r="D165" s="21"/>
      <c r="E165" s="54" t="s">
        <v>219</v>
      </c>
      <c r="F165" s="40">
        <f>SUM(F166)</f>
        <v>40</v>
      </c>
      <c r="G165" s="41"/>
      <c r="H165" s="40">
        <f>SUM(H166)</f>
        <v>40</v>
      </c>
    </row>
    <row r="166" spans="1:8" ht="25.5" customHeight="1">
      <c r="A166" s="38">
        <v>157</v>
      </c>
      <c r="B166" s="23">
        <v>412</v>
      </c>
      <c r="C166" s="25" t="s">
        <v>218</v>
      </c>
      <c r="D166" s="25" t="s">
        <v>60</v>
      </c>
      <c r="E166" s="26" t="s">
        <v>194</v>
      </c>
      <c r="F166" s="42">
        <v>40</v>
      </c>
      <c r="G166" s="43"/>
      <c r="H166" s="42">
        <v>40</v>
      </c>
    </row>
    <row r="167" spans="1:8" ht="57.75" customHeight="1">
      <c r="A167" s="38">
        <v>158</v>
      </c>
      <c r="B167" s="19">
        <v>412</v>
      </c>
      <c r="C167" s="21" t="s">
        <v>306</v>
      </c>
      <c r="D167" s="21"/>
      <c r="E167" s="57" t="s">
        <v>396</v>
      </c>
      <c r="F167" s="40">
        <f>SUM(F168)</f>
        <v>100</v>
      </c>
      <c r="G167" s="41"/>
      <c r="H167" s="40">
        <f>SUM(H168)</f>
        <v>100</v>
      </c>
    </row>
    <row r="168" spans="1:8" ht="30.75" customHeight="1">
      <c r="A168" s="38">
        <v>159</v>
      </c>
      <c r="B168" s="23">
        <v>412</v>
      </c>
      <c r="C168" s="25" t="s">
        <v>306</v>
      </c>
      <c r="D168" s="25" t="s">
        <v>60</v>
      </c>
      <c r="E168" s="26" t="s">
        <v>194</v>
      </c>
      <c r="F168" s="42">
        <v>100</v>
      </c>
      <c r="G168" s="43"/>
      <c r="H168" s="42">
        <v>100</v>
      </c>
    </row>
    <row r="169" spans="1:8" s="2" customFormat="1" ht="42" customHeight="1">
      <c r="A169" s="38">
        <v>160</v>
      </c>
      <c r="B169" s="19">
        <v>412</v>
      </c>
      <c r="C169" s="20" t="s">
        <v>145</v>
      </c>
      <c r="D169" s="20"/>
      <c r="E169" s="22" t="s">
        <v>275</v>
      </c>
      <c r="F169" s="40">
        <f>SUM(F170+F172+F174)</f>
        <v>83.3</v>
      </c>
      <c r="G169" s="41"/>
      <c r="H169" s="40">
        <f>SUM(H170+H172+H174)</f>
        <v>86.600000000000009</v>
      </c>
    </row>
    <row r="170" spans="1:8" s="1" customFormat="1" ht="58.5" customHeight="1">
      <c r="A170" s="38">
        <v>161</v>
      </c>
      <c r="B170" s="19">
        <v>412</v>
      </c>
      <c r="C170" s="21" t="s">
        <v>146</v>
      </c>
      <c r="D170" s="21"/>
      <c r="E170" s="57" t="s">
        <v>307</v>
      </c>
      <c r="F170" s="40">
        <f>F171</f>
        <v>58.5</v>
      </c>
      <c r="G170" s="43">
        <f>G171</f>
        <v>3161</v>
      </c>
      <c r="H170" s="40">
        <f>H171</f>
        <v>60.9</v>
      </c>
    </row>
    <row r="171" spans="1:8" s="2" customFormat="1" ht="44.25" customHeight="1">
      <c r="A171" s="38">
        <v>162</v>
      </c>
      <c r="B171" s="23">
        <v>412</v>
      </c>
      <c r="C171" s="25" t="s">
        <v>146</v>
      </c>
      <c r="D171" s="25" t="s">
        <v>49</v>
      </c>
      <c r="E171" s="26" t="s">
        <v>196</v>
      </c>
      <c r="F171" s="42">
        <v>58.5</v>
      </c>
      <c r="G171" s="41">
        <v>3161</v>
      </c>
      <c r="H171" s="42">
        <v>60.9</v>
      </c>
    </row>
    <row r="172" spans="1:8" ht="39.75" customHeight="1">
      <c r="A172" s="38">
        <v>163</v>
      </c>
      <c r="B172" s="44">
        <v>412</v>
      </c>
      <c r="C172" s="20" t="s">
        <v>147</v>
      </c>
      <c r="D172" s="20"/>
      <c r="E172" s="57" t="s">
        <v>308</v>
      </c>
      <c r="F172" s="40">
        <f>F173</f>
        <v>9.6999999999999993</v>
      </c>
      <c r="G172" s="43"/>
      <c r="H172" s="40">
        <f>H173</f>
        <v>10</v>
      </c>
    </row>
    <row r="173" spans="1:8" ht="33.75" customHeight="1">
      <c r="A173" s="38">
        <v>164</v>
      </c>
      <c r="B173" s="46">
        <v>412</v>
      </c>
      <c r="C173" s="24" t="s">
        <v>147</v>
      </c>
      <c r="D173" s="24" t="s">
        <v>60</v>
      </c>
      <c r="E173" s="26" t="s">
        <v>194</v>
      </c>
      <c r="F173" s="42">
        <v>9.6999999999999993</v>
      </c>
      <c r="G173" s="41" t="e">
        <f>#REF!+#REF!+#REF!</f>
        <v>#REF!</v>
      </c>
      <c r="H173" s="42">
        <v>10</v>
      </c>
    </row>
    <row r="174" spans="1:8" s="1" customFormat="1" ht="48.75" customHeight="1">
      <c r="A174" s="38">
        <v>165</v>
      </c>
      <c r="B174" s="44">
        <v>412</v>
      </c>
      <c r="C174" s="20" t="s">
        <v>148</v>
      </c>
      <c r="D174" s="24"/>
      <c r="E174" s="57" t="s">
        <v>309</v>
      </c>
      <c r="F174" s="40">
        <f>SUM(F175)</f>
        <v>15.1</v>
      </c>
      <c r="G174" s="43"/>
      <c r="H174" s="40">
        <f>SUM(H175)</f>
        <v>15.7</v>
      </c>
    </row>
    <row r="175" spans="1:8" s="1" customFormat="1" ht="34.5" customHeight="1">
      <c r="A175" s="38">
        <v>166</v>
      </c>
      <c r="B175" s="46">
        <v>412</v>
      </c>
      <c r="C175" s="24" t="s">
        <v>148</v>
      </c>
      <c r="D175" s="24" t="s">
        <v>60</v>
      </c>
      <c r="E175" s="26" t="s">
        <v>194</v>
      </c>
      <c r="F175" s="42">
        <v>15.1</v>
      </c>
      <c r="G175" s="43"/>
      <c r="H175" s="42">
        <v>15.7</v>
      </c>
    </row>
    <row r="176" spans="1:8" s="1" customFormat="1" ht="57" customHeight="1">
      <c r="A176" s="38">
        <v>167</v>
      </c>
      <c r="B176" s="44">
        <v>412</v>
      </c>
      <c r="C176" s="20" t="s">
        <v>232</v>
      </c>
      <c r="D176" s="24"/>
      <c r="E176" s="22" t="s">
        <v>276</v>
      </c>
      <c r="F176" s="40">
        <f>SUM(F177)</f>
        <v>600</v>
      </c>
      <c r="G176" s="41"/>
      <c r="H176" s="40">
        <f>SUM(H177)</f>
        <v>600</v>
      </c>
    </row>
    <row r="177" spans="1:8" s="1" customFormat="1" ht="57.75" customHeight="1">
      <c r="A177" s="38">
        <v>168</v>
      </c>
      <c r="B177" s="44">
        <v>412</v>
      </c>
      <c r="C177" s="20" t="s">
        <v>149</v>
      </c>
      <c r="D177" s="24"/>
      <c r="E177" s="59" t="s">
        <v>231</v>
      </c>
      <c r="F177" s="40">
        <f>SUM(F178)</f>
        <v>600</v>
      </c>
      <c r="G177" s="41"/>
      <c r="H177" s="40">
        <f>SUM(H178)</f>
        <v>600</v>
      </c>
    </row>
    <row r="178" spans="1:8" s="1" customFormat="1" ht="30" customHeight="1">
      <c r="A178" s="38">
        <v>169</v>
      </c>
      <c r="B178" s="44">
        <v>412</v>
      </c>
      <c r="C178" s="20" t="s">
        <v>233</v>
      </c>
      <c r="D178" s="20"/>
      <c r="E178" s="22" t="s">
        <v>103</v>
      </c>
      <c r="F178" s="40">
        <f>F179</f>
        <v>600</v>
      </c>
      <c r="G178" s="41"/>
      <c r="H178" s="40">
        <f>H179</f>
        <v>600</v>
      </c>
    </row>
    <row r="179" spans="1:8" s="2" customFormat="1" ht="33" customHeight="1">
      <c r="A179" s="38">
        <v>170</v>
      </c>
      <c r="B179" s="46">
        <v>412</v>
      </c>
      <c r="C179" s="24" t="s">
        <v>233</v>
      </c>
      <c r="D179" s="24" t="s">
        <v>60</v>
      </c>
      <c r="E179" s="26" t="s">
        <v>194</v>
      </c>
      <c r="F179" s="42">
        <v>600</v>
      </c>
      <c r="G179" s="43"/>
      <c r="H179" s="42">
        <v>600</v>
      </c>
    </row>
    <row r="180" spans="1:8" s="2" customFormat="1" ht="54.75" customHeight="1">
      <c r="A180" s="38">
        <v>171</v>
      </c>
      <c r="B180" s="19">
        <v>412</v>
      </c>
      <c r="C180" s="21" t="s">
        <v>189</v>
      </c>
      <c r="D180" s="21"/>
      <c r="E180" s="22" t="s">
        <v>310</v>
      </c>
      <c r="F180" s="40">
        <f>SUM(F181)</f>
        <v>50</v>
      </c>
      <c r="G180" s="41"/>
      <c r="H180" s="40">
        <f>SUM(H181)</f>
        <v>50</v>
      </c>
    </row>
    <row r="181" spans="1:8" s="2" customFormat="1" ht="34.5" customHeight="1">
      <c r="A181" s="38">
        <v>172</v>
      </c>
      <c r="B181" s="19">
        <v>412</v>
      </c>
      <c r="C181" s="21" t="s">
        <v>152</v>
      </c>
      <c r="D181" s="21"/>
      <c r="E181" s="22" t="s">
        <v>254</v>
      </c>
      <c r="F181" s="42">
        <f>SUM(F182)</f>
        <v>50</v>
      </c>
      <c r="G181" s="43"/>
      <c r="H181" s="42">
        <f>SUM(H182)</f>
        <v>50</v>
      </c>
    </row>
    <row r="182" spans="1:8" s="1" customFormat="1" ht="33" customHeight="1">
      <c r="A182" s="38">
        <v>173</v>
      </c>
      <c r="B182" s="23">
        <v>412</v>
      </c>
      <c r="C182" s="25" t="s">
        <v>152</v>
      </c>
      <c r="D182" s="25" t="s">
        <v>60</v>
      </c>
      <c r="E182" s="26" t="s">
        <v>194</v>
      </c>
      <c r="F182" s="42">
        <v>50</v>
      </c>
      <c r="G182" s="43"/>
      <c r="H182" s="42">
        <v>50</v>
      </c>
    </row>
    <row r="183" spans="1:8" s="1" customFormat="1" ht="54" customHeight="1">
      <c r="A183" s="38">
        <v>174</v>
      </c>
      <c r="B183" s="44">
        <v>412</v>
      </c>
      <c r="C183" s="20" t="s">
        <v>374</v>
      </c>
      <c r="D183" s="20"/>
      <c r="E183" s="22" t="s">
        <v>234</v>
      </c>
      <c r="F183" s="40">
        <f>SUM(F184)</f>
        <v>690.00000000000011</v>
      </c>
      <c r="G183" s="41"/>
      <c r="H183" s="40">
        <f>SUM(H184)</f>
        <v>310</v>
      </c>
    </row>
    <row r="184" spans="1:8" s="1" customFormat="1" ht="42" customHeight="1">
      <c r="A184" s="38">
        <v>175</v>
      </c>
      <c r="B184" s="44">
        <v>412</v>
      </c>
      <c r="C184" s="20" t="s">
        <v>235</v>
      </c>
      <c r="D184" s="20"/>
      <c r="E184" s="57" t="s">
        <v>311</v>
      </c>
      <c r="F184" s="40">
        <f>SUM(F185)</f>
        <v>690.00000000000011</v>
      </c>
      <c r="G184" s="41"/>
      <c r="H184" s="40">
        <f>SUM(H185)</f>
        <v>310</v>
      </c>
    </row>
    <row r="185" spans="1:8" s="1" customFormat="1" ht="33.75" customHeight="1">
      <c r="A185" s="38">
        <v>176</v>
      </c>
      <c r="B185" s="46">
        <v>412</v>
      </c>
      <c r="C185" s="24" t="s">
        <v>235</v>
      </c>
      <c r="D185" s="24" t="s">
        <v>60</v>
      </c>
      <c r="E185" s="26" t="s">
        <v>194</v>
      </c>
      <c r="F185" s="42">
        <f>1462.9-772.9</f>
        <v>690.00000000000011</v>
      </c>
      <c r="G185" s="43"/>
      <c r="H185" s="42">
        <v>310</v>
      </c>
    </row>
    <row r="186" spans="1:8" s="1" customFormat="1" ht="48" customHeight="1">
      <c r="A186" s="38">
        <v>177</v>
      </c>
      <c r="B186" s="44">
        <v>412</v>
      </c>
      <c r="C186" s="20" t="s">
        <v>342</v>
      </c>
      <c r="D186" s="20"/>
      <c r="E186" s="57" t="s">
        <v>343</v>
      </c>
      <c r="F186" s="40">
        <f>SUM(F187)</f>
        <v>23</v>
      </c>
      <c r="G186" s="41"/>
      <c r="H186" s="40">
        <f>SUM(H187)</f>
        <v>23</v>
      </c>
    </row>
    <row r="187" spans="1:8" s="1" customFormat="1" ht="49.5" customHeight="1">
      <c r="A187" s="38">
        <v>178</v>
      </c>
      <c r="B187" s="44">
        <v>412</v>
      </c>
      <c r="C187" s="20" t="s">
        <v>344</v>
      </c>
      <c r="D187" s="20"/>
      <c r="E187" s="37" t="s">
        <v>345</v>
      </c>
      <c r="F187" s="40">
        <f>SUM(F188+F190)</f>
        <v>23</v>
      </c>
      <c r="G187" s="41"/>
      <c r="H187" s="40">
        <f>SUM(H188+H190)</f>
        <v>23</v>
      </c>
    </row>
    <row r="188" spans="1:8" s="1" customFormat="1" ht="53.25" customHeight="1">
      <c r="A188" s="38">
        <v>179</v>
      </c>
      <c r="B188" s="44">
        <v>412</v>
      </c>
      <c r="C188" s="20" t="s">
        <v>346</v>
      </c>
      <c r="D188" s="20"/>
      <c r="E188" s="37" t="s">
        <v>347</v>
      </c>
      <c r="F188" s="40">
        <f>SUM(F189)</f>
        <v>3</v>
      </c>
      <c r="G188" s="41"/>
      <c r="H188" s="40">
        <f>SUM(H189)</f>
        <v>3</v>
      </c>
    </row>
    <row r="189" spans="1:8" s="1" customFormat="1" ht="33.75" customHeight="1">
      <c r="A189" s="38">
        <v>180</v>
      </c>
      <c r="B189" s="46">
        <v>412</v>
      </c>
      <c r="C189" s="24" t="s">
        <v>346</v>
      </c>
      <c r="D189" s="24" t="s">
        <v>60</v>
      </c>
      <c r="E189" s="26" t="s">
        <v>194</v>
      </c>
      <c r="F189" s="42">
        <v>3</v>
      </c>
      <c r="G189" s="43"/>
      <c r="H189" s="42">
        <v>3</v>
      </c>
    </row>
    <row r="190" spans="1:8" s="1" customFormat="1" ht="59.25" customHeight="1">
      <c r="A190" s="38">
        <v>181</v>
      </c>
      <c r="B190" s="44">
        <v>412</v>
      </c>
      <c r="C190" s="20" t="s">
        <v>348</v>
      </c>
      <c r="D190" s="20"/>
      <c r="E190" s="57" t="s">
        <v>349</v>
      </c>
      <c r="F190" s="40">
        <f>SUM(F191)</f>
        <v>20</v>
      </c>
      <c r="G190" s="41"/>
      <c r="H190" s="40">
        <f>SUM(H191)</f>
        <v>20</v>
      </c>
    </row>
    <row r="191" spans="1:8" s="1" customFormat="1" ht="33.75" customHeight="1">
      <c r="A191" s="38">
        <v>182</v>
      </c>
      <c r="B191" s="46">
        <v>412</v>
      </c>
      <c r="C191" s="24" t="s">
        <v>348</v>
      </c>
      <c r="D191" s="24" t="s">
        <v>60</v>
      </c>
      <c r="E191" s="26" t="s">
        <v>194</v>
      </c>
      <c r="F191" s="42">
        <v>20</v>
      </c>
      <c r="G191" s="43"/>
      <c r="H191" s="42">
        <v>20</v>
      </c>
    </row>
    <row r="192" spans="1:8" s="1" customFormat="1" ht="27.75" customHeight="1">
      <c r="A192" s="38">
        <v>183</v>
      </c>
      <c r="B192" s="19">
        <v>500</v>
      </c>
      <c r="C192" s="21"/>
      <c r="D192" s="21"/>
      <c r="E192" s="39" t="s">
        <v>14</v>
      </c>
      <c r="F192" s="40">
        <f>SUM(F193+F202+F210+F223)</f>
        <v>10893.831</v>
      </c>
      <c r="G192" s="43"/>
      <c r="H192" s="40">
        <f>SUM(H193+H202+H210+H223)</f>
        <v>11005.422</v>
      </c>
    </row>
    <row r="193" spans="1:12" s="1" customFormat="1" ht="14.25" customHeight="1">
      <c r="A193" s="38">
        <v>184</v>
      </c>
      <c r="B193" s="19">
        <v>501</v>
      </c>
      <c r="C193" s="21"/>
      <c r="D193" s="21"/>
      <c r="E193" s="22" t="s">
        <v>15</v>
      </c>
      <c r="F193" s="40">
        <f>SUM(F194+F199)</f>
        <v>496</v>
      </c>
      <c r="G193" s="43"/>
      <c r="H193" s="40">
        <f>SUM(H194+H199)</f>
        <v>1234.8</v>
      </c>
    </row>
    <row r="194" spans="1:12" ht="41.25" customHeight="1">
      <c r="A194" s="38">
        <v>185</v>
      </c>
      <c r="B194" s="19">
        <v>501</v>
      </c>
      <c r="C194" s="21" t="s">
        <v>150</v>
      </c>
      <c r="D194" s="21"/>
      <c r="E194" s="50" t="s">
        <v>277</v>
      </c>
      <c r="F194" s="40">
        <f>SUM(F195+F197)</f>
        <v>420</v>
      </c>
      <c r="G194" s="41" t="e">
        <f>G195+#REF!+#REF!+#REF!</f>
        <v>#REF!</v>
      </c>
      <c r="H194" s="40">
        <f>SUM(H195+H197)</f>
        <v>1155.8</v>
      </c>
    </row>
    <row r="195" spans="1:12" ht="36.75" customHeight="1">
      <c r="A195" s="38">
        <v>186</v>
      </c>
      <c r="B195" s="19">
        <v>501</v>
      </c>
      <c r="C195" s="21" t="s">
        <v>151</v>
      </c>
      <c r="D195" s="25"/>
      <c r="E195" s="50" t="s">
        <v>178</v>
      </c>
      <c r="F195" s="40">
        <f>F196</f>
        <v>420</v>
      </c>
      <c r="G195" s="41" t="e">
        <f>G196+#REF!</f>
        <v>#REF!</v>
      </c>
      <c r="H195" s="40">
        <f>H196</f>
        <v>855.8</v>
      </c>
    </row>
    <row r="196" spans="1:12" ht="25.5" customHeight="1">
      <c r="A196" s="38">
        <v>187</v>
      </c>
      <c r="B196" s="23">
        <v>501</v>
      </c>
      <c r="C196" s="25" t="s">
        <v>151</v>
      </c>
      <c r="D196" s="25" t="s">
        <v>60</v>
      </c>
      <c r="E196" s="26" t="s">
        <v>194</v>
      </c>
      <c r="F196" s="42">
        <v>420</v>
      </c>
      <c r="G196" s="41" t="e">
        <f>#REF!</f>
        <v>#REF!</v>
      </c>
      <c r="H196" s="42">
        <v>855.8</v>
      </c>
      <c r="I196" s="83"/>
      <c r="J196" s="82"/>
      <c r="K196" s="82"/>
      <c r="L196" s="82"/>
    </row>
    <row r="197" spans="1:12" ht="24.75" customHeight="1">
      <c r="A197" s="38">
        <v>188</v>
      </c>
      <c r="B197" s="19">
        <v>501</v>
      </c>
      <c r="C197" s="21" t="s">
        <v>199</v>
      </c>
      <c r="D197" s="21"/>
      <c r="E197" s="22" t="s">
        <v>200</v>
      </c>
      <c r="F197" s="40">
        <f>SUM(F198)</f>
        <v>0</v>
      </c>
      <c r="G197" s="41"/>
      <c r="H197" s="40">
        <f>SUM(H198)</f>
        <v>300</v>
      </c>
      <c r="I197" s="16"/>
      <c r="J197" s="15"/>
      <c r="K197" s="15"/>
      <c r="L197" s="15"/>
    </row>
    <row r="198" spans="1:12" ht="34.5" customHeight="1">
      <c r="A198" s="38">
        <v>189</v>
      </c>
      <c r="B198" s="23">
        <v>501</v>
      </c>
      <c r="C198" s="25" t="s">
        <v>199</v>
      </c>
      <c r="D198" s="25" t="s">
        <v>60</v>
      </c>
      <c r="E198" s="26" t="s">
        <v>194</v>
      </c>
      <c r="F198" s="42">
        <v>0</v>
      </c>
      <c r="G198" s="41"/>
      <c r="H198" s="42">
        <v>300</v>
      </c>
      <c r="I198" s="16"/>
      <c r="J198" s="15"/>
      <c r="K198" s="15"/>
      <c r="L198" s="15"/>
    </row>
    <row r="199" spans="1:12" ht="65.25" customHeight="1">
      <c r="A199" s="38">
        <v>190</v>
      </c>
      <c r="B199" s="19">
        <v>501</v>
      </c>
      <c r="C199" s="21" t="s">
        <v>236</v>
      </c>
      <c r="D199" s="21"/>
      <c r="E199" s="57" t="s">
        <v>237</v>
      </c>
      <c r="F199" s="40">
        <f>SUM(F200)</f>
        <v>76</v>
      </c>
      <c r="G199" s="41"/>
      <c r="H199" s="40">
        <f>SUM(H200)</f>
        <v>79</v>
      </c>
      <c r="I199" s="16"/>
      <c r="J199" s="17"/>
      <c r="K199" s="17"/>
      <c r="L199" s="17"/>
    </row>
    <row r="200" spans="1:12" ht="34.5" customHeight="1">
      <c r="A200" s="38">
        <v>191</v>
      </c>
      <c r="B200" s="19">
        <v>501</v>
      </c>
      <c r="C200" s="21" t="s">
        <v>238</v>
      </c>
      <c r="D200" s="21"/>
      <c r="E200" s="37" t="s">
        <v>239</v>
      </c>
      <c r="F200" s="40">
        <f>SUM(F201)</f>
        <v>76</v>
      </c>
      <c r="G200" s="41"/>
      <c r="H200" s="40">
        <f>SUM(H201)</f>
        <v>79</v>
      </c>
      <c r="I200" s="16"/>
      <c r="J200" s="17"/>
      <c r="K200" s="17"/>
      <c r="L200" s="17"/>
    </row>
    <row r="201" spans="1:12" ht="34.5" customHeight="1">
      <c r="A201" s="38">
        <v>192</v>
      </c>
      <c r="B201" s="23">
        <v>501</v>
      </c>
      <c r="C201" s="25" t="s">
        <v>238</v>
      </c>
      <c r="D201" s="25" t="s">
        <v>60</v>
      </c>
      <c r="E201" s="26" t="s">
        <v>194</v>
      </c>
      <c r="F201" s="42">
        <v>76</v>
      </c>
      <c r="G201" s="41"/>
      <c r="H201" s="42">
        <v>79</v>
      </c>
      <c r="I201" s="16"/>
      <c r="J201" s="17"/>
      <c r="K201" s="17"/>
      <c r="L201" s="17"/>
    </row>
    <row r="202" spans="1:12" s="2" customFormat="1" ht="18.75" customHeight="1">
      <c r="A202" s="38">
        <v>193</v>
      </c>
      <c r="B202" s="19">
        <v>502</v>
      </c>
      <c r="C202" s="21"/>
      <c r="D202" s="21"/>
      <c r="E202" s="22" t="s">
        <v>16</v>
      </c>
      <c r="F202" s="40">
        <f>SUM(F203)</f>
        <v>2671.625</v>
      </c>
      <c r="G202" s="41">
        <v>1105</v>
      </c>
      <c r="H202" s="40">
        <f>SUM(H203)</f>
        <v>3273.6</v>
      </c>
    </row>
    <row r="203" spans="1:12" ht="43.5" customHeight="1">
      <c r="A203" s="38">
        <v>194</v>
      </c>
      <c r="B203" s="19">
        <v>502</v>
      </c>
      <c r="C203" s="21" t="s">
        <v>312</v>
      </c>
      <c r="D203" s="21"/>
      <c r="E203" s="50" t="s">
        <v>313</v>
      </c>
      <c r="F203" s="40">
        <f>SUM(F204+F206+F208)</f>
        <v>2671.625</v>
      </c>
      <c r="G203" s="41" t="e">
        <f>#REF!+#REF!+#REF!+#REF!</f>
        <v>#REF!</v>
      </c>
      <c r="H203" s="40">
        <f>SUM(H204+H206+H208)</f>
        <v>3273.6</v>
      </c>
    </row>
    <row r="204" spans="1:12" ht="48" customHeight="1">
      <c r="A204" s="38">
        <v>195</v>
      </c>
      <c r="B204" s="19">
        <v>502</v>
      </c>
      <c r="C204" s="21" t="s">
        <v>314</v>
      </c>
      <c r="D204" s="21"/>
      <c r="E204" s="50" t="s">
        <v>315</v>
      </c>
      <c r="F204" s="40">
        <f>SUM(F205)</f>
        <v>50</v>
      </c>
      <c r="G204" s="41"/>
      <c r="H204" s="40">
        <f>SUM(H205)</f>
        <v>50</v>
      </c>
    </row>
    <row r="205" spans="1:12" ht="31.5" customHeight="1">
      <c r="A205" s="38">
        <v>196</v>
      </c>
      <c r="B205" s="23">
        <v>502</v>
      </c>
      <c r="C205" s="25" t="s">
        <v>314</v>
      </c>
      <c r="D205" s="25" t="s">
        <v>60</v>
      </c>
      <c r="E205" s="26" t="s">
        <v>194</v>
      </c>
      <c r="F205" s="42">
        <v>50</v>
      </c>
      <c r="G205" s="43"/>
      <c r="H205" s="42">
        <v>50</v>
      </c>
    </row>
    <row r="206" spans="1:12" ht="66" customHeight="1">
      <c r="A206" s="38">
        <v>197</v>
      </c>
      <c r="B206" s="19">
        <v>502</v>
      </c>
      <c r="C206" s="21" t="s">
        <v>316</v>
      </c>
      <c r="D206" s="21"/>
      <c r="E206" s="50" t="s">
        <v>385</v>
      </c>
      <c r="F206" s="40">
        <f>SUM(F207)</f>
        <v>2057</v>
      </c>
      <c r="G206" s="41"/>
      <c r="H206" s="40">
        <f>SUM(H207)</f>
        <v>2223.6</v>
      </c>
    </row>
    <row r="207" spans="1:12" s="1" customFormat="1" ht="34.5" customHeight="1">
      <c r="A207" s="38">
        <v>198</v>
      </c>
      <c r="B207" s="23">
        <v>502</v>
      </c>
      <c r="C207" s="25" t="s">
        <v>316</v>
      </c>
      <c r="D207" s="25" t="s">
        <v>60</v>
      </c>
      <c r="E207" s="26" t="s">
        <v>194</v>
      </c>
      <c r="F207" s="42">
        <v>2057</v>
      </c>
      <c r="G207" s="43"/>
      <c r="H207" s="42">
        <v>2223.6</v>
      </c>
      <c r="I207" s="1">
        <v>-200</v>
      </c>
      <c r="J207" s="1">
        <v>-275.10000000000002</v>
      </c>
    </row>
    <row r="208" spans="1:12" s="1" customFormat="1" ht="60" customHeight="1">
      <c r="A208" s="38">
        <v>199</v>
      </c>
      <c r="B208" s="19">
        <v>502</v>
      </c>
      <c r="C208" s="21" t="s">
        <v>317</v>
      </c>
      <c r="D208" s="21"/>
      <c r="E208" s="50" t="s">
        <v>318</v>
      </c>
      <c r="F208" s="40">
        <f>SUM(F209)</f>
        <v>564.625</v>
      </c>
      <c r="G208" s="41"/>
      <c r="H208" s="40">
        <f>SUM(H209)</f>
        <v>1000</v>
      </c>
    </row>
    <row r="209" spans="1:10" s="1" customFormat="1" ht="46.5" customHeight="1">
      <c r="A209" s="38">
        <v>200</v>
      </c>
      <c r="B209" s="23">
        <v>502</v>
      </c>
      <c r="C209" s="25" t="s">
        <v>317</v>
      </c>
      <c r="D209" s="25" t="s">
        <v>49</v>
      </c>
      <c r="E209" s="26" t="s">
        <v>196</v>
      </c>
      <c r="F209" s="42">
        <f>1000-435.375</f>
        <v>564.625</v>
      </c>
      <c r="G209" s="43"/>
      <c r="H209" s="42">
        <v>1000</v>
      </c>
      <c r="J209" s="1">
        <v>-200</v>
      </c>
    </row>
    <row r="210" spans="1:10" ht="18.75" customHeight="1">
      <c r="A210" s="38">
        <v>201</v>
      </c>
      <c r="B210" s="19">
        <v>503</v>
      </c>
      <c r="C210" s="21"/>
      <c r="D210" s="21"/>
      <c r="E210" s="22" t="s">
        <v>17</v>
      </c>
      <c r="F210" s="40">
        <f>SUM(F211+F218)</f>
        <v>6392.2060000000001</v>
      </c>
      <c r="G210" s="43"/>
      <c r="H210" s="40">
        <f>SUM(H211+H218)</f>
        <v>6476.0220000000008</v>
      </c>
    </row>
    <row r="211" spans="1:10" ht="43.5" customHeight="1">
      <c r="A211" s="38">
        <v>202</v>
      </c>
      <c r="B211" s="19">
        <v>503</v>
      </c>
      <c r="C211" s="21" t="s">
        <v>150</v>
      </c>
      <c r="D211" s="21"/>
      <c r="E211" s="50" t="s">
        <v>277</v>
      </c>
      <c r="F211" s="40">
        <f>SUM(F212+F214+F216)</f>
        <v>6092.2060000000001</v>
      </c>
      <c r="G211" s="41" t="e">
        <f>#REF!+#REF!+#REF!+#REF!+#REF!</f>
        <v>#REF!</v>
      </c>
      <c r="H211" s="40">
        <f>SUM(H212+H214+H216)</f>
        <v>6206.0220000000008</v>
      </c>
    </row>
    <row r="212" spans="1:10" s="2" customFormat="1" ht="23.25" customHeight="1">
      <c r="A212" s="38">
        <v>203</v>
      </c>
      <c r="B212" s="19">
        <v>503</v>
      </c>
      <c r="C212" s="21" t="s">
        <v>375</v>
      </c>
      <c r="D212" s="21"/>
      <c r="E212" s="22" t="s">
        <v>240</v>
      </c>
      <c r="F212" s="40">
        <f>F213</f>
        <v>4594.3360000000002</v>
      </c>
      <c r="G212" s="41">
        <v>150</v>
      </c>
      <c r="H212" s="40">
        <f>H213</f>
        <v>4673.7920000000004</v>
      </c>
    </row>
    <row r="213" spans="1:10" s="2" customFormat="1" ht="28.5" customHeight="1">
      <c r="A213" s="38">
        <v>204</v>
      </c>
      <c r="B213" s="23">
        <v>503</v>
      </c>
      <c r="C213" s="25" t="s">
        <v>375</v>
      </c>
      <c r="D213" s="25" t="s">
        <v>60</v>
      </c>
      <c r="E213" s="26" t="s">
        <v>194</v>
      </c>
      <c r="F213" s="42">
        <v>4594.3360000000002</v>
      </c>
      <c r="G213" s="41"/>
      <c r="H213" s="42">
        <v>4673.7920000000004</v>
      </c>
      <c r="I213" s="14"/>
      <c r="J213" s="14"/>
    </row>
    <row r="214" spans="1:10" s="2" customFormat="1" ht="23.25" customHeight="1">
      <c r="A214" s="38">
        <v>205</v>
      </c>
      <c r="B214" s="19">
        <v>503</v>
      </c>
      <c r="C214" s="21" t="s">
        <v>376</v>
      </c>
      <c r="D214" s="21"/>
      <c r="E214" s="22" t="s">
        <v>18</v>
      </c>
      <c r="F214" s="40">
        <f>F215</f>
        <v>700.47</v>
      </c>
      <c r="G214" s="41"/>
      <c r="H214" s="40">
        <f>H215</f>
        <v>704.23</v>
      </c>
    </row>
    <row r="215" spans="1:10" s="1" customFormat="1" ht="30.75" customHeight="1">
      <c r="A215" s="38">
        <v>206</v>
      </c>
      <c r="B215" s="23">
        <v>503</v>
      </c>
      <c r="C215" s="25" t="s">
        <v>376</v>
      </c>
      <c r="D215" s="25" t="s">
        <v>60</v>
      </c>
      <c r="E215" s="26" t="s">
        <v>194</v>
      </c>
      <c r="F215" s="42">
        <v>700.47</v>
      </c>
      <c r="G215" s="43"/>
      <c r="H215" s="42">
        <v>704.23</v>
      </c>
    </row>
    <row r="216" spans="1:10" ht="73.5" customHeight="1">
      <c r="A216" s="38">
        <v>207</v>
      </c>
      <c r="B216" s="19">
        <v>503</v>
      </c>
      <c r="C216" s="21" t="s">
        <v>377</v>
      </c>
      <c r="D216" s="21"/>
      <c r="E216" s="22" t="s">
        <v>319</v>
      </c>
      <c r="F216" s="40">
        <f>SUM(F217)</f>
        <v>797.4</v>
      </c>
      <c r="G216" s="43">
        <v>50</v>
      </c>
      <c r="H216" s="40">
        <f>SUM(H217)</f>
        <v>828</v>
      </c>
    </row>
    <row r="217" spans="1:10" ht="36.75" customHeight="1">
      <c r="A217" s="38">
        <v>208</v>
      </c>
      <c r="B217" s="23">
        <v>503</v>
      </c>
      <c r="C217" s="25" t="s">
        <v>377</v>
      </c>
      <c r="D217" s="25" t="s">
        <v>60</v>
      </c>
      <c r="E217" s="26" t="s">
        <v>194</v>
      </c>
      <c r="F217" s="42">
        <v>797.4</v>
      </c>
      <c r="G217" s="43"/>
      <c r="H217" s="42">
        <v>828</v>
      </c>
    </row>
    <row r="218" spans="1:10" ht="46.5" customHeight="1">
      <c r="A218" s="38">
        <v>209</v>
      </c>
      <c r="B218" s="19">
        <v>503</v>
      </c>
      <c r="C218" s="21" t="s">
        <v>256</v>
      </c>
      <c r="D218" s="21"/>
      <c r="E218" s="22" t="s">
        <v>398</v>
      </c>
      <c r="F218" s="40">
        <f>SUM(F219+F221)</f>
        <v>300</v>
      </c>
      <c r="G218" s="41"/>
      <c r="H218" s="40">
        <f>SUM(H219+H221)</f>
        <v>270</v>
      </c>
    </row>
    <row r="219" spans="1:10" ht="45" customHeight="1">
      <c r="A219" s="38">
        <v>210</v>
      </c>
      <c r="B219" s="19">
        <v>503</v>
      </c>
      <c r="C219" s="21" t="s">
        <v>241</v>
      </c>
      <c r="D219" s="21"/>
      <c r="E219" s="57" t="s">
        <v>242</v>
      </c>
      <c r="F219" s="40">
        <f>SUM(F220)</f>
        <v>50</v>
      </c>
      <c r="G219" s="41"/>
      <c r="H219" s="40">
        <f>SUM(H220)</f>
        <v>180</v>
      </c>
    </row>
    <row r="220" spans="1:10" ht="36.75" customHeight="1">
      <c r="A220" s="38">
        <v>211</v>
      </c>
      <c r="B220" s="23">
        <v>503</v>
      </c>
      <c r="C220" s="25" t="s">
        <v>241</v>
      </c>
      <c r="D220" s="25" t="s">
        <v>60</v>
      </c>
      <c r="E220" s="26" t="s">
        <v>194</v>
      </c>
      <c r="F220" s="42">
        <v>50</v>
      </c>
      <c r="G220" s="43"/>
      <c r="H220" s="42">
        <v>180</v>
      </c>
    </row>
    <row r="221" spans="1:10" ht="36.75" customHeight="1">
      <c r="A221" s="38">
        <v>212</v>
      </c>
      <c r="B221" s="19">
        <v>503</v>
      </c>
      <c r="C221" s="21" t="s">
        <v>243</v>
      </c>
      <c r="D221" s="21"/>
      <c r="E221" s="22" t="s">
        <v>244</v>
      </c>
      <c r="F221" s="40">
        <f>SUM(F222)</f>
        <v>250</v>
      </c>
      <c r="G221" s="41"/>
      <c r="H221" s="40">
        <f>SUM(H222)</f>
        <v>90</v>
      </c>
    </row>
    <row r="222" spans="1:10" ht="36.75" customHeight="1">
      <c r="A222" s="38">
        <v>213</v>
      </c>
      <c r="B222" s="23">
        <v>503</v>
      </c>
      <c r="C222" s="25" t="s">
        <v>243</v>
      </c>
      <c r="D222" s="25" t="s">
        <v>60</v>
      </c>
      <c r="E222" s="26" t="s">
        <v>194</v>
      </c>
      <c r="F222" s="42">
        <v>250</v>
      </c>
      <c r="G222" s="43"/>
      <c r="H222" s="42">
        <v>90</v>
      </c>
    </row>
    <row r="223" spans="1:10" ht="22.5" customHeight="1">
      <c r="A223" s="38">
        <v>214</v>
      </c>
      <c r="B223" s="19">
        <v>505</v>
      </c>
      <c r="C223" s="21"/>
      <c r="D223" s="21"/>
      <c r="E223" s="22" t="s">
        <v>55</v>
      </c>
      <c r="F223" s="40">
        <f>SUM(F224+F227)</f>
        <v>1334</v>
      </c>
      <c r="G223" s="43"/>
      <c r="H223" s="40">
        <f>SUM(H224+H227)</f>
        <v>21</v>
      </c>
    </row>
    <row r="224" spans="1:10" ht="44.25" customHeight="1">
      <c r="A224" s="38">
        <v>215</v>
      </c>
      <c r="B224" s="19">
        <v>505</v>
      </c>
      <c r="C224" s="21" t="s">
        <v>150</v>
      </c>
      <c r="D224" s="21"/>
      <c r="E224" s="50" t="s">
        <v>277</v>
      </c>
      <c r="F224" s="40">
        <f>SUM(F225)</f>
        <v>21</v>
      </c>
      <c r="G224" s="43"/>
      <c r="H224" s="40">
        <f>SUM(H225)</f>
        <v>21</v>
      </c>
    </row>
    <row r="225" spans="1:8" ht="70.5" customHeight="1">
      <c r="A225" s="38">
        <v>216</v>
      </c>
      <c r="B225" s="19">
        <v>505</v>
      </c>
      <c r="C225" s="21" t="s">
        <v>320</v>
      </c>
      <c r="D225" s="21"/>
      <c r="E225" s="37" t="s">
        <v>106</v>
      </c>
      <c r="F225" s="40">
        <f>F226</f>
        <v>21</v>
      </c>
      <c r="G225" s="43"/>
      <c r="H225" s="40">
        <f>H226</f>
        <v>21</v>
      </c>
    </row>
    <row r="226" spans="1:8" ht="45" customHeight="1">
      <c r="A226" s="38">
        <v>217</v>
      </c>
      <c r="B226" s="23">
        <v>505</v>
      </c>
      <c r="C226" s="25" t="s">
        <v>320</v>
      </c>
      <c r="D226" s="25" t="s">
        <v>49</v>
      </c>
      <c r="E226" s="26" t="s">
        <v>196</v>
      </c>
      <c r="F226" s="42">
        <v>21</v>
      </c>
      <c r="G226" s="43"/>
      <c r="H226" s="42">
        <v>21</v>
      </c>
    </row>
    <row r="227" spans="1:8" ht="45.75" customHeight="1">
      <c r="A227" s="38">
        <v>218</v>
      </c>
      <c r="B227" s="19">
        <v>505</v>
      </c>
      <c r="C227" s="21" t="s">
        <v>170</v>
      </c>
      <c r="D227" s="21"/>
      <c r="E227" s="22" t="s">
        <v>322</v>
      </c>
      <c r="F227" s="40">
        <f>SUM(F228)</f>
        <v>1313</v>
      </c>
      <c r="G227" s="41"/>
      <c r="H227" s="40">
        <f>SUM(H228)</f>
        <v>0</v>
      </c>
    </row>
    <row r="228" spans="1:8" ht="46.5" customHeight="1">
      <c r="A228" s="38">
        <v>219</v>
      </c>
      <c r="B228" s="19">
        <v>505</v>
      </c>
      <c r="C228" s="21" t="s">
        <v>378</v>
      </c>
      <c r="D228" s="21"/>
      <c r="E228" s="50" t="s">
        <v>74</v>
      </c>
      <c r="F228" s="40">
        <f>SUM(F229:F230)</f>
        <v>1313</v>
      </c>
      <c r="G228" s="41"/>
      <c r="H228" s="40">
        <f>SUM(H229:H230)</f>
        <v>0</v>
      </c>
    </row>
    <row r="229" spans="1:8" ht="27.75" customHeight="1">
      <c r="A229" s="38">
        <v>220</v>
      </c>
      <c r="B229" s="23">
        <v>505</v>
      </c>
      <c r="C229" s="25" t="s">
        <v>378</v>
      </c>
      <c r="D229" s="25" t="s">
        <v>60</v>
      </c>
      <c r="E229" s="26" t="s">
        <v>194</v>
      </c>
      <c r="F229" s="42">
        <v>393.5</v>
      </c>
      <c r="G229" s="43"/>
      <c r="H229" s="42">
        <v>0</v>
      </c>
    </row>
    <row r="230" spans="1:8" ht="20.25" customHeight="1">
      <c r="A230" s="38">
        <v>221</v>
      </c>
      <c r="B230" s="23">
        <v>505</v>
      </c>
      <c r="C230" s="25" t="s">
        <v>378</v>
      </c>
      <c r="D230" s="25" t="s">
        <v>266</v>
      </c>
      <c r="E230" s="26" t="s">
        <v>265</v>
      </c>
      <c r="F230" s="42">
        <v>919.5</v>
      </c>
      <c r="G230" s="43"/>
      <c r="H230" s="42">
        <v>0</v>
      </c>
    </row>
    <row r="231" spans="1:8" ht="24" customHeight="1">
      <c r="A231" s="38">
        <v>222</v>
      </c>
      <c r="B231" s="19">
        <v>600</v>
      </c>
      <c r="C231" s="21"/>
      <c r="D231" s="21"/>
      <c r="E231" s="39" t="s">
        <v>19</v>
      </c>
      <c r="F231" s="40">
        <f>SUM(F232)</f>
        <v>303.661</v>
      </c>
      <c r="G231" s="43"/>
      <c r="H231" s="40">
        <f>SUM(H232)</f>
        <v>300.76100000000002</v>
      </c>
    </row>
    <row r="232" spans="1:8" ht="29.25" customHeight="1">
      <c r="A232" s="38">
        <v>223</v>
      </c>
      <c r="B232" s="19">
        <v>603</v>
      </c>
      <c r="C232" s="21"/>
      <c r="D232" s="21"/>
      <c r="E232" s="22" t="s">
        <v>182</v>
      </c>
      <c r="F232" s="40">
        <f>SUM(F233)</f>
        <v>303.661</v>
      </c>
      <c r="G232" s="43"/>
      <c r="H232" s="40">
        <f>SUM(H233)</f>
        <v>300.76100000000002</v>
      </c>
    </row>
    <row r="233" spans="1:8" ht="43.5" customHeight="1">
      <c r="A233" s="38">
        <v>224</v>
      </c>
      <c r="B233" s="19">
        <v>603</v>
      </c>
      <c r="C233" s="21" t="s">
        <v>188</v>
      </c>
      <c r="D233" s="21"/>
      <c r="E233" s="22" t="s">
        <v>278</v>
      </c>
      <c r="F233" s="40">
        <f>SUM(F234)</f>
        <v>303.661</v>
      </c>
      <c r="G233" s="41" t="e">
        <f>G234</f>
        <v>#REF!</v>
      </c>
      <c r="H233" s="40">
        <f>SUM(H234)</f>
        <v>300.76100000000002</v>
      </c>
    </row>
    <row r="234" spans="1:8" ht="50.25" customHeight="1">
      <c r="A234" s="38">
        <v>225</v>
      </c>
      <c r="B234" s="19">
        <v>603</v>
      </c>
      <c r="C234" s="21" t="s">
        <v>153</v>
      </c>
      <c r="D234" s="25"/>
      <c r="E234" s="22" t="s">
        <v>75</v>
      </c>
      <c r="F234" s="40">
        <f>F235</f>
        <v>303.661</v>
      </c>
      <c r="G234" s="41" t="e">
        <f>G235+#REF!+#REF!</f>
        <v>#REF!</v>
      </c>
      <c r="H234" s="40">
        <f>H235</f>
        <v>300.76100000000002</v>
      </c>
    </row>
    <row r="235" spans="1:8" ht="25.5" customHeight="1">
      <c r="A235" s="38">
        <v>226</v>
      </c>
      <c r="B235" s="23">
        <v>603</v>
      </c>
      <c r="C235" s="25" t="s">
        <v>153</v>
      </c>
      <c r="D235" s="25" t="s">
        <v>60</v>
      </c>
      <c r="E235" s="26" t="s">
        <v>194</v>
      </c>
      <c r="F235" s="42">
        <v>303.661</v>
      </c>
      <c r="G235" s="41">
        <f>G236</f>
        <v>581</v>
      </c>
      <c r="H235" s="42">
        <v>300.76100000000002</v>
      </c>
    </row>
    <row r="236" spans="1:8" ht="21.75" customHeight="1">
      <c r="A236" s="38">
        <v>227</v>
      </c>
      <c r="B236" s="19">
        <v>700</v>
      </c>
      <c r="C236" s="21"/>
      <c r="D236" s="21"/>
      <c r="E236" s="39" t="s">
        <v>20</v>
      </c>
      <c r="F236" s="40">
        <f>SUM(F237+F249+F268+F276)</f>
        <v>143213.69000000003</v>
      </c>
      <c r="G236" s="41">
        <f>G237</f>
        <v>581</v>
      </c>
      <c r="H236" s="40">
        <f>SUM(H237+H249+H268+H276)</f>
        <v>150037.35700000002</v>
      </c>
    </row>
    <row r="237" spans="1:8" ht="22.5" customHeight="1">
      <c r="A237" s="38">
        <v>228</v>
      </c>
      <c r="B237" s="19">
        <v>701</v>
      </c>
      <c r="C237" s="21"/>
      <c r="D237" s="21"/>
      <c r="E237" s="22" t="s">
        <v>21</v>
      </c>
      <c r="F237" s="40">
        <f>SUM(F238)</f>
        <v>46666.130000000005</v>
      </c>
      <c r="G237" s="43">
        <v>581</v>
      </c>
      <c r="H237" s="40">
        <f>SUM(H238)</f>
        <v>49823.600000000006</v>
      </c>
    </row>
    <row r="238" spans="1:8" ht="39.75" customHeight="1">
      <c r="A238" s="38">
        <v>229</v>
      </c>
      <c r="B238" s="19">
        <v>701</v>
      </c>
      <c r="C238" s="21" t="s">
        <v>154</v>
      </c>
      <c r="D238" s="25"/>
      <c r="E238" s="22" t="s">
        <v>279</v>
      </c>
      <c r="F238" s="40">
        <f>SUM(F239+F244)</f>
        <v>46666.130000000005</v>
      </c>
      <c r="G238" s="43"/>
      <c r="H238" s="40">
        <f>SUM(H239+H244)</f>
        <v>49823.600000000006</v>
      </c>
    </row>
    <row r="239" spans="1:8" ht="34.5" customHeight="1">
      <c r="A239" s="38">
        <v>230</v>
      </c>
      <c r="B239" s="19">
        <v>701</v>
      </c>
      <c r="C239" s="21" t="s">
        <v>155</v>
      </c>
      <c r="D239" s="21"/>
      <c r="E239" s="22" t="s">
        <v>379</v>
      </c>
      <c r="F239" s="40">
        <f>SUM(F240)</f>
        <v>25095.13</v>
      </c>
      <c r="G239" s="43"/>
      <c r="H239" s="40">
        <f>SUM(H240)</f>
        <v>27193.600000000002</v>
      </c>
    </row>
    <row r="240" spans="1:8" ht="54" customHeight="1">
      <c r="A240" s="38">
        <v>231</v>
      </c>
      <c r="B240" s="19">
        <v>701</v>
      </c>
      <c r="C240" s="21" t="s">
        <v>156</v>
      </c>
      <c r="D240" s="21"/>
      <c r="E240" s="22" t="s">
        <v>76</v>
      </c>
      <c r="F240" s="40">
        <f>SUM(F241:F243)</f>
        <v>25095.13</v>
      </c>
      <c r="G240" s="43"/>
      <c r="H240" s="40">
        <f>SUM(H241:H243)</f>
        <v>27193.600000000002</v>
      </c>
    </row>
    <row r="241" spans="1:8" ht="29.25" customHeight="1">
      <c r="A241" s="38">
        <v>232</v>
      </c>
      <c r="B241" s="23">
        <v>701</v>
      </c>
      <c r="C241" s="25" t="s">
        <v>156</v>
      </c>
      <c r="D241" s="25" t="s">
        <v>40</v>
      </c>
      <c r="E241" s="26" t="s">
        <v>41</v>
      </c>
      <c r="F241" s="42">
        <v>15590.2</v>
      </c>
      <c r="G241" s="43"/>
      <c r="H241" s="42">
        <v>16369.7</v>
      </c>
    </row>
    <row r="242" spans="1:8" ht="36" customHeight="1">
      <c r="A242" s="38">
        <v>233</v>
      </c>
      <c r="B242" s="23">
        <v>701</v>
      </c>
      <c r="C242" s="25" t="s">
        <v>156</v>
      </c>
      <c r="D242" s="25" t="s">
        <v>60</v>
      </c>
      <c r="E242" s="26" t="s">
        <v>194</v>
      </c>
      <c r="F242" s="42">
        <v>8100.03</v>
      </c>
      <c r="G242" s="43"/>
      <c r="H242" s="42">
        <v>9419.1</v>
      </c>
    </row>
    <row r="243" spans="1:8" ht="26.25" customHeight="1">
      <c r="A243" s="38">
        <v>234</v>
      </c>
      <c r="B243" s="23">
        <v>701</v>
      </c>
      <c r="C243" s="25" t="s">
        <v>156</v>
      </c>
      <c r="D243" s="25" t="s">
        <v>190</v>
      </c>
      <c r="E243" s="26" t="s">
        <v>191</v>
      </c>
      <c r="F243" s="42">
        <v>1404.9</v>
      </c>
      <c r="G243" s="43"/>
      <c r="H243" s="42">
        <v>1404.8</v>
      </c>
    </row>
    <row r="244" spans="1:8" ht="62.25" customHeight="1">
      <c r="A244" s="38">
        <v>235</v>
      </c>
      <c r="B244" s="19">
        <v>701</v>
      </c>
      <c r="C244" s="21" t="s">
        <v>157</v>
      </c>
      <c r="D244" s="25"/>
      <c r="E244" s="22" t="s">
        <v>77</v>
      </c>
      <c r="F244" s="40">
        <f>SUM(F245+F247)</f>
        <v>21571</v>
      </c>
      <c r="G244" s="43"/>
      <c r="H244" s="40">
        <f>SUM(H245+H247)</f>
        <v>22630</v>
      </c>
    </row>
    <row r="245" spans="1:8" ht="67.5" customHeight="1">
      <c r="A245" s="38">
        <v>236</v>
      </c>
      <c r="B245" s="19">
        <v>701</v>
      </c>
      <c r="C245" s="21" t="s">
        <v>192</v>
      </c>
      <c r="D245" s="21"/>
      <c r="E245" s="22" t="s">
        <v>78</v>
      </c>
      <c r="F245" s="40">
        <f>SUM(F246)</f>
        <v>21241</v>
      </c>
      <c r="G245" s="41"/>
      <c r="H245" s="40">
        <f>SUM(H246)</f>
        <v>22287</v>
      </c>
    </row>
    <row r="246" spans="1:8" ht="15.75" customHeight="1">
      <c r="A246" s="38">
        <v>237</v>
      </c>
      <c r="B246" s="23">
        <v>701</v>
      </c>
      <c r="C246" s="25" t="s">
        <v>192</v>
      </c>
      <c r="D246" s="25" t="s">
        <v>40</v>
      </c>
      <c r="E246" s="26" t="s">
        <v>41</v>
      </c>
      <c r="F246" s="42">
        <v>21241</v>
      </c>
      <c r="G246" s="41"/>
      <c r="H246" s="42">
        <v>22287</v>
      </c>
    </row>
    <row r="247" spans="1:8" ht="84" customHeight="1">
      <c r="A247" s="38">
        <v>238</v>
      </c>
      <c r="B247" s="19">
        <v>701</v>
      </c>
      <c r="C247" s="21" t="s">
        <v>326</v>
      </c>
      <c r="D247" s="21"/>
      <c r="E247" s="22" t="s">
        <v>79</v>
      </c>
      <c r="F247" s="40">
        <f>SUM(F248)</f>
        <v>330</v>
      </c>
      <c r="G247" s="41"/>
      <c r="H247" s="40">
        <f>SUM(H248)</f>
        <v>343</v>
      </c>
    </row>
    <row r="248" spans="1:8" ht="34.5" customHeight="1">
      <c r="A248" s="38">
        <v>239</v>
      </c>
      <c r="B248" s="23">
        <v>701</v>
      </c>
      <c r="C248" s="25" t="s">
        <v>326</v>
      </c>
      <c r="D248" s="25" t="s">
        <v>60</v>
      </c>
      <c r="E248" s="26" t="s">
        <v>194</v>
      </c>
      <c r="F248" s="42">
        <v>330</v>
      </c>
      <c r="G248" s="41"/>
      <c r="H248" s="42">
        <v>343</v>
      </c>
    </row>
    <row r="249" spans="1:8" ht="27" customHeight="1">
      <c r="A249" s="38">
        <v>240</v>
      </c>
      <c r="B249" s="19">
        <v>702</v>
      </c>
      <c r="C249" s="21"/>
      <c r="D249" s="21"/>
      <c r="E249" s="22" t="s">
        <v>22</v>
      </c>
      <c r="F249" s="40">
        <f>SUM(F250+F267)</f>
        <v>85847.703000000009</v>
      </c>
      <c r="G249" s="41"/>
      <c r="H249" s="40">
        <f>SUM(H250+H267)</f>
        <v>89424.5</v>
      </c>
    </row>
    <row r="250" spans="1:8" ht="41.25" customHeight="1">
      <c r="A250" s="38">
        <v>241</v>
      </c>
      <c r="B250" s="19">
        <v>702</v>
      </c>
      <c r="C250" s="21" t="s">
        <v>154</v>
      </c>
      <c r="D250" s="21"/>
      <c r="E250" s="22" t="s">
        <v>279</v>
      </c>
      <c r="F250" s="40">
        <f>SUM(F251+F257+F264)</f>
        <v>85847.703000000009</v>
      </c>
      <c r="G250" s="41">
        <f>G252</f>
        <v>81276</v>
      </c>
      <c r="H250" s="40">
        <f>SUM(H251+H257+H264)</f>
        <v>89424.5</v>
      </c>
    </row>
    <row r="251" spans="1:8" ht="35.25" customHeight="1">
      <c r="A251" s="38">
        <v>242</v>
      </c>
      <c r="B251" s="19">
        <v>702</v>
      </c>
      <c r="C251" s="21" t="s">
        <v>327</v>
      </c>
      <c r="D251" s="21"/>
      <c r="E251" s="22" t="s">
        <v>323</v>
      </c>
      <c r="F251" s="40">
        <f>F252</f>
        <v>33123.703000000001</v>
      </c>
      <c r="G251" s="41"/>
      <c r="H251" s="40">
        <f>H252</f>
        <v>34051.5</v>
      </c>
    </row>
    <row r="252" spans="1:8" ht="39.75" customHeight="1">
      <c r="A252" s="38">
        <v>243</v>
      </c>
      <c r="B252" s="19">
        <v>702</v>
      </c>
      <c r="C252" s="21" t="s">
        <v>328</v>
      </c>
      <c r="D252" s="21"/>
      <c r="E252" s="22" t="s">
        <v>80</v>
      </c>
      <c r="F252" s="40">
        <f>SUM(F253:F256)</f>
        <v>33123.703000000001</v>
      </c>
      <c r="G252" s="43">
        <v>81276</v>
      </c>
      <c r="H252" s="40">
        <f>SUM(H253:H256)</f>
        <v>34051.5</v>
      </c>
    </row>
    <row r="253" spans="1:8" ht="24.75" customHeight="1">
      <c r="A253" s="38">
        <v>244</v>
      </c>
      <c r="B253" s="23">
        <v>702</v>
      </c>
      <c r="C253" s="25" t="s">
        <v>328</v>
      </c>
      <c r="D253" s="25" t="s">
        <v>40</v>
      </c>
      <c r="E253" s="26" t="s">
        <v>41</v>
      </c>
      <c r="F253" s="42">
        <v>0</v>
      </c>
      <c r="G253" s="43"/>
      <c r="H253" s="42">
        <v>0</v>
      </c>
    </row>
    <row r="254" spans="1:8" ht="28.5" customHeight="1">
      <c r="A254" s="38">
        <v>245</v>
      </c>
      <c r="B254" s="23">
        <v>702</v>
      </c>
      <c r="C254" s="25" t="s">
        <v>328</v>
      </c>
      <c r="D254" s="25" t="s">
        <v>60</v>
      </c>
      <c r="E254" s="26" t="s">
        <v>194</v>
      </c>
      <c r="F254" s="42">
        <v>0</v>
      </c>
      <c r="G254" s="43"/>
      <c r="H254" s="42">
        <v>0</v>
      </c>
    </row>
    <row r="255" spans="1:8" ht="28.5" customHeight="1">
      <c r="A255" s="38">
        <v>246</v>
      </c>
      <c r="B255" s="23">
        <v>702</v>
      </c>
      <c r="C255" s="25" t="s">
        <v>328</v>
      </c>
      <c r="D255" s="25" t="s">
        <v>387</v>
      </c>
      <c r="E255" s="26" t="s">
        <v>388</v>
      </c>
      <c r="F255" s="42">
        <v>33123.703000000001</v>
      </c>
      <c r="G255" s="43"/>
      <c r="H255" s="42">
        <v>34051.5</v>
      </c>
    </row>
    <row r="256" spans="1:8" ht="18.75" customHeight="1">
      <c r="A256" s="38">
        <v>247</v>
      </c>
      <c r="B256" s="23">
        <v>702</v>
      </c>
      <c r="C256" s="25" t="s">
        <v>328</v>
      </c>
      <c r="D256" s="25" t="s">
        <v>190</v>
      </c>
      <c r="E256" s="26" t="s">
        <v>191</v>
      </c>
      <c r="F256" s="42">
        <v>0</v>
      </c>
      <c r="G256" s="43"/>
      <c r="H256" s="42">
        <v>0</v>
      </c>
    </row>
    <row r="257" spans="1:9" ht="71.25" customHeight="1">
      <c r="A257" s="38">
        <v>248</v>
      </c>
      <c r="B257" s="19">
        <v>702</v>
      </c>
      <c r="C257" s="21" t="s">
        <v>329</v>
      </c>
      <c r="D257" s="25"/>
      <c r="E257" s="22" t="s">
        <v>81</v>
      </c>
      <c r="F257" s="40">
        <f>SUM(F258+F261)</f>
        <v>48415</v>
      </c>
      <c r="G257" s="43"/>
      <c r="H257" s="40">
        <f>SUM(H258+H261)</f>
        <v>51064</v>
      </c>
    </row>
    <row r="258" spans="1:9" ht="81" customHeight="1">
      <c r="A258" s="38">
        <v>249</v>
      </c>
      <c r="B258" s="19">
        <v>702</v>
      </c>
      <c r="C258" s="21" t="s">
        <v>330</v>
      </c>
      <c r="D258" s="21"/>
      <c r="E258" s="22" t="s">
        <v>82</v>
      </c>
      <c r="F258" s="40">
        <f>SUM(F259:F260)</f>
        <v>46383</v>
      </c>
      <c r="G258" s="43"/>
      <c r="H258" s="40">
        <f>SUM(H259:H260)</f>
        <v>48951</v>
      </c>
    </row>
    <row r="259" spans="1:9" ht="19.5" customHeight="1">
      <c r="A259" s="38">
        <v>250</v>
      </c>
      <c r="B259" s="23">
        <v>702</v>
      </c>
      <c r="C259" s="25" t="s">
        <v>330</v>
      </c>
      <c r="D259" s="25" t="s">
        <v>40</v>
      </c>
      <c r="E259" s="26" t="s">
        <v>41</v>
      </c>
      <c r="F259" s="42">
        <v>0</v>
      </c>
      <c r="G259" s="43"/>
      <c r="H259" s="42">
        <v>0</v>
      </c>
    </row>
    <row r="260" spans="1:9" ht="19.5" customHeight="1">
      <c r="A260" s="38">
        <v>251</v>
      </c>
      <c r="B260" s="23">
        <v>702</v>
      </c>
      <c r="C260" s="25" t="s">
        <v>330</v>
      </c>
      <c r="D260" s="25" t="s">
        <v>387</v>
      </c>
      <c r="E260" s="26" t="s">
        <v>388</v>
      </c>
      <c r="F260" s="42">
        <v>46383</v>
      </c>
      <c r="G260" s="43"/>
      <c r="H260" s="42">
        <v>48951</v>
      </c>
    </row>
    <row r="261" spans="1:9" ht="81" customHeight="1">
      <c r="A261" s="38">
        <v>252</v>
      </c>
      <c r="B261" s="19">
        <v>702</v>
      </c>
      <c r="C261" s="21" t="s">
        <v>331</v>
      </c>
      <c r="D261" s="21"/>
      <c r="E261" s="48" t="s">
        <v>216</v>
      </c>
      <c r="F261" s="40">
        <f>SUM(F262:F263)</f>
        <v>2032</v>
      </c>
      <c r="G261" s="41"/>
      <c r="H261" s="40">
        <f>SUM(H262:H263)</f>
        <v>2113</v>
      </c>
    </row>
    <row r="262" spans="1:9" ht="33.75" customHeight="1">
      <c r="A262" s="38">
        <v>253</v>
      </c>
      <c r="B262" s="23">
        <v>702</v>
      </c>
      <c r="C262" s="25" t="s">
        <v>331</v>
      </c>
      <c r="D262" s="25" t="s">
        <v>60</v>
      </c>
      <c r="E262" s="26" t="s">
        <v>194</v>
      </c>
      <c r="F262" s="42">
        <v>0</v>
      </c>
      <c r="G262" s="41"/>
      <c r="H262" s="42">
        <v>0</v>
      </c>
    </row>
    <row r="263" spans="1:9" ht="25.5" customHeight="1">
      <c r="A263" s="38">
        <v>254</v>
      </c>
      <c r="B263" s="23">
        <v>702</v>
      </c>
      <c r="C263" s="25" t="s">
        <v>331</v>
      </c>
      <c r="D263" s="25" t="s">
        <v>387</v>
      </c>
      <c r="E263" s="26" t="s">
        <v>388</v>
      </c>
      <c r="F263" s="42">
        <v>2032</v>
      </c>
      <c r="G263" s="41"/>
      <c r="H263" s="42">
        <v>2113</v>
      </c>
    </row>
    <row r="264" spans="1:9" ht="33" customHeight="1">
      <c r="A264" s="38">
        <v>255</v>
      </c>
      <c r="B264" s="19">
        <v>702</v>
      </c>
      <c r="C264" s="21" t="s">
        <v>332</v>
      </c>
      <c r="D264" s="25"/>
      <c r="E264" s="22" t="s">
        <v>83</v>
      </c>
      <c r="F264" s="40">
        <f>SUM(F265:F266)</f>
        <v>4309</v>
      </c>
      <c r="G264" s="41" t="e">
        <f>#REF!</f>
        <v>#REF!</v>
      </c>
      <c r="H264" s="40">
        <f>SUM(H265:H266)</f>
        <v>4309</v>
      </c>
    </row>
    <row r="265" spans="1:9" ht="33" customHeight="1">
      <c r="A265" s="38">
        <v>256</v>
      </c>
      <c r="B265" s="23">
        <v>702</v>
      </c>
      <c r="C265" s="25" t="s">
        <v>332</v>
      </c>
      <c r="D265" s="25" t="s">
        <v>60</v>
      </c>
      <c r="E265" s="26" t="s">
        <v>194</v>
      </c>
      <c r="F265" s="42">
        <v>0</v>
      </c>
      <c r="G265" s="41"/>
      <c r="H265" s="42">
        <v>0</v>
      </c>
      <c r="I265" s="13" t="s">
        <v>261</v>
      </c>
    </row>
    <row r="266" spans="1:9" ht="33" customHeight="1">
      <c r="A266" s="38">
        <v>257</v>
      </c>
      <c r="B266" s="23">
        <v>702</v>
      </c>
      <c r="C266" s="25" t="s">
        <v>332</v>
      </c>
      <c r="D266" s="25" t="s">
        <v>387</v>
      </c>
      <c r="E266" s="26" t="s">
        <v>388</v>
      </c>
      <c r="F266" s="42">
        <v>4309</v>
      </c>
      <c r="G266" s="41"/>
      <c r="H266" s="42">
        <v>4309</v>
      </c>
      <c r="I266" s="13"/>
    </row>
    <row r="267" spans="1:9" ht="65.25" customHeight="1">
      <c r="A267" s="38">
        <v>258</v>
      </c>
      <c r="B267" s="19">
        <v>702</v>
      </c>
      <c r="C267" s="21" t="s">
        <v>202</v>
      </c>
      <c r="D267" s="21"/>
      <c r="E267" s="22" t="s">
        <v>214</v>
      </c>
      <c r="F267" s="40">
        <v>0</v>
      </c>
      <c r="G267" s="41"/>
      <c r="H267" s="40">
        <v>0</v>
      </c>
    </row>
    <row r="268" spans="1:9" ht="21.75" customHeight="1">
      <c r="A268" s="38">
        <v>259</v>
      </c>
      <c r="B268" s="19">
        <v>703</v>
      </c>
      <c r="C268" s="21"/>
      <c r="D268" s="21"/>
      <c r="E268" s="22" t="s">
        <v>215</v>
      </c>
      <c r="F268" s="40">
        <f>SUM(F269)</f>
        <v>7175.1</v>
      </c>
      <c r="G268" s="41"/>
      <c r="H268" s="40">
        <f>SUM(H269)</f>
        <v>7144.1</v>
      </c>
    </row>
    <row r="269" spans="1:9" ht="49.5" customHeight="1">
      <c r="A269" s="38">
        <v>260</v>
      </c>
      <c r="B269" s="19">
        <v>703</v>
      </c>
      <c r="C269" s="21" t="s">
        <v>154</v>
      </c>
      <c r="D269" s="21"/>
      <c r="E269" s="22" t="s">
        <v>279</v>
      </c>
      <c r="F269" s="40">
        <f>SUM(F270)</f>
        <v>7175.1</v>
      </c>
      <c r="G269" s="41"/>
      <c r="H269" s="40">
        <f>SUM(H270)</f>
        <v>7144.1</v>
      </c>
    </row>
    <row r="270" spans="1:9" ht="45" customHeight="1">
      <c r="A270" s="38">
        <v>261</v>
      </c>
      <c r="B270" s="19">
        <v>703</v>
      </c>
      <c r="C270" s="21" t="s">
        <v>333</v>
      </c>
      <c r="D270" s="21"/>
      <c r="E270" s="22" t="s">
        <v>324</v>
      </c>
      <c r="F270" s="40">
        <f>F271</f>
        <v>7175.1</v>
      </c>
      <c r="G270" s="41"/>
      <c r="H270" s="40">
        <f>H271</f>
        <v>7144.1</v>
      </c>
    </row>
    <row r="271" spans="1:9" ht="39.75" customHeight="1">
      <c r="A271" s="38">
        <v>262</v>
      </c>
      <c r="B271" s="19">
        <v>703</v>
      </c>
      <c r="C271" s="21" t="s">
        <v>334</v>
      </c>
      <c r="D271" s="21"/>
      <c r="E271" s="22" t="s">
        <v>84</v>
      </c>
      <c r="F271" s="40">
        <f>SUM(F272:F275)</f>
        <v>7175.1</v>
      </c>
      <c r="G271" s="41"/>
      <c r="H271" s="40">
        <f>SUM(H272:H275)</f>
        <v>7144.1</v>
      </c>
    </row>
    <row r="272" spans="1:9" ht="33" customHeight="1">
      <c r="A272" s="38">
        <v>263</v>
      </c>
      <c r="B272" s="23">
        <v>703</v>
      </c>
      <c r="C272" s="25" t="s">
        <v>334</v>
      </c>
      <c r="D272" s="25" t="s">
        <v>40</v>
      </c>
      <c r="E272" s="26" t="s">
        <v>64</v>
      </c>
      <c r="F272" s="42">
        <v>0</v>
      </c>
      <c r="G272" s="43"/>
      <c r="H272" s="42">
        <v>0</v>
      </c>
    </row>
    <row r="273" spans="1:9" ht="33" customHeight="1">
      <c r="A273" s="38">
        <v>264</v>
      </c>
      <c r="B273" s="23">
        <v>703</v>
      </c>
      <c r="C273" s="25" t="s">
        <v>334</v>
      </c>
      <c r="D273" s="25" t="s">
        <v>60</v>
      </c>
      <c r="E273" s="26" t="s">
        <v>194</v>
      </c>
      <c r="F273" s="42">
        <v>0</v>
      </c>
      <c r="G273" s="43"/>
      <c r="H273" s="42">
        <v>0</v>
      </c>
    </row>
    <row r="274" spans="1:9" ht="33" customHeight="1">
      <c r="A274" s="38">
        <v>265</v>
      </c>
      <c r="B274" s="23">
        <v>703</v>
      </c>
      <c r="C274" s="25" t="s">
        <v>334</v>
      </c>
      <c r="D274" s="25" t="s">
        <v>387</v>
      </c>
      <c r="E274" s="26" t="s">
        <v>388</v>
      </c>
      <c r="F274" s="42">
        <v>7175.1</v>
      </c>
      <c r="G274" s="43"/>
      <c r="H274" s="42">
        <v>7144.1</v>
      </c>
    </row>
    <row r="275" spans="1:9" ht="22.5" customHeight="1">
      <c r="A275" s="38">
        <v>266</v>
      </c>
      <c r="B275" s="23">
        <v>703</v>
      </c>
      <c r="C275" s="25" t="s">
        <v>334</v>
      </c>
      <c r="D275" s="25" t="s">
        <v>190</v>
      </c>
      <c r="E275" s="26" t="s">
        <v>191</v>
      </c>
      <c r="F275" s="42">
        <v>0</v>
      </c>
      <c r="G275" s="43"/>
      <c r="H275" s="42">
        <v>0</v>
      </c>
    </row>
    <row r="276" spans="1:9" ht="25.5" customHeight="1">
      <c r="A276" s="38">
        <v>267</v>
      </c>
      <c r="B276" s="19">
        <v>707</v>
      </c>
      <c r="C276" s="21"/>
      <c r="D276" s="21"/>
      <c r="E276" s="22" t="s">
        <v>259</v>
      </c>
      <c r="F276" s="40">
        <f>SUM(F277+F281)</f>
        <v>3524.7570000000001</v>
      </c>
      <c r="G276" s="41"/>
      <c r="H276" s="40">
        <f>SUM(H277+H281)</f>
        <v>3645.1570000000002</v>
      </c>
    </row>
    <row r="277" spans="1:9" ht="44.25" customHeight="1">
      <c r="A277" s="38">
        <v>268</v>
      </c>
      <c r="B277" s="19">
        <v>707</v>
      </c>
      <c r="C277" s="21" t="s">
        <v>137</v>
      </c>
      <c r="D277" s="21"/>
      <c r="E277" s="22" t="s">
        <v>272</v>
      </c>
      <c r="F277" s="40">
        <f>F278</f>
        <v>30.3</v>
      </c>
      <c r="G277" s="41"/>
      <c r="H277" s="40">
        <f>H278</f>
        <v>31.5</v>
      </c>
    </row>
    <row r="278" spans="1:9" s="2" customFormat="1" ht="100.5" customHeight="1">
      <c r="A278" s="38">
        <v>269</v>
      </c>
      <c r="B278" s="19">
        <v>707</v>
      </c>
      <c r="C278" s="21" t="s">
        <v>255</v>
      </c>
      <c r="D278" s="21"/>
      <c r="E278" s="22" t="s">
        <v>86</v>
      </c>
      <c r="F278" s="40">
        <f>SUM(F279)</f>
        <v>30.3</v>
      </c>
      <c r="G278" s="41"/>
      <c r="H278" s="40">
        <f>SUM(H279)</f>
        <v>31.5</v>
      </c>
    </row>
    <row r="279" spans="1:9" s="2" customFormat="1" ht="82.5" customHeight="1">
      <c r="A279" s="38">
        <v>270</v>
      </c>
      <c r="B279" s="19">
        <v>707</v>
      </c>
      <c r="C279" s="21" t="s">
        <v>158</v>
      </c>
      <c r="D279" s="21"/>
      <c r="E279" s="57" t="s">
        <v>325</v>
      </c>
      <c r="F279" s="40">
        <f>F280</f>
        <v>30.3</v>
      </c>
      <c r="G279" s="41"/>
      <c r="H279" s="40">
        <f>H280</f>
        <v>31.5</v>
      </c>
    </row>
    <row r="280" spans="1:9" ht="40.5" customHeight="1">
      <c r="A280" s="38">
        <v>271</v>
      </c>
      <c r="B280" s="23">
        <v>707</v>
      </c>
      <c r="C280" s="25" t="s">
        <v>158</v>
      </c>
      <c r="D280" s="25" t="s">
        <v>60</v>
      </c>
      <c r="E280" s="26" t="s">
        <v>194</v>
      </c>
      <c r="F280" s="42">
        <v>30.3</v>
      </c>
      <c r="G280" s="41"/>
      <c r="H280" s="42">
        <v>31.5</v>
      </c>
      <c r="I280" s="18" t="s">
        <v>245</v>
      </c>
    </row>
    <row r="281" spans="1:9" ht="42.75" customHeight="1">
      <c r="A281" s="38">
        <v>272</v>
      </c>
      <c r="B281" s="19">
        <v>707</v>
      </c>
      <c r="C281" s="21" t="s">
        <v>154</v>
      </c>
      <c r="D281" s="21"/>
      <c r="E281" s="22" t="s">
        <v>279</v>
      </c>
      <c r="F281" s="40">
        <f>SUM(F282)</f>
        <v>3494.4569999999999</v>
      </c>
      <c r="G281" s="41"/>
      <c r="H281" s="40">
        <f>SUM(H282)</f>
        <v>3613.6570000000002</v>
      </c>
    </row>
    <row r="282" spans="1:9" ht="34.5" customHeight="1">
      <c r="A282" s="38">
        <v>273</v>
      </c>
      <c r="B282" s="19">
        <v>707</v>
      </c>
      <c r="C282" s="21" t="s">
        <v>340</v>
      </c>
      <c r="D282" s="21"/>
      <c r="E282" s="57" t="s">
        <v>246</v>
      </c>
      <c r="F282" s="40">
        <f>SUM(F283+F287+F290)</f>
        <v>3494.4569999999999</v>
      </c>
      <c r="G282" s="43"/>
      <c r="H282" s="40">
        <f>SUM(H283+H287+H290)</f>
        <v>3613.6570000000002</v>
      </c>
    </row>
    <row r="283" spans="1:9" ht="30" customHeight="1">
      <c r="A283" s="38">
        <v>274</v>
      </c>
      <c r="B283" s="19">
        <v>707</v>
      </c>
      <c r="C283" s="21" t="s">
        <v>337</v>
      </c>
      <c r="D283" s="21"/>
      <c r="E283" s="22" t="s">
        <v>85</v>
      </c>
      <c r="F283" s="40">
        <f>SUM(F284:F286)</f>
        <v>1536.2569999999998</v>
      </c>
      <c r="G283" s="41">
        <f>G293</f>
        <v>21165</v>
      </c>
      <c r="H283" s="40">
        <f>SUM(H284:H286)</f>
        <v>1577.1570000000002</v>
      </c>
    </row>
    <row r="284" spans="1:9" ht="26.25" customHeight="1">
      <c r="A284" s="38">
        <v>275</v>
      </c>
      <c r="B284" s="23">
        <v>707</v>
      </c>
      <c r="C284" s="25" t="s">
        <v>337</v>
      </c>
      <c r="D284" s="25" t="s">
        <v>40</v>
      </c>
      <c r="E284" s="26" t="s">
        <v>41</v>
      </c>
      <c r="F284" s="42">
        <v>0</v>
      </c>
      <c r="G284" s="41"/>
      <c r="H284" s="42">
        <v>0</v>
      </c>
    </row>
    <row r="285" spans="1:9" s="1" customFormat="1" ht="35.25" customHeight="1">
      <c r="A285" s="38">
        <v>276</v>
      </c>
      <c r="B285" s="23">
        <v>707</v>
      </c>
      <c r="C285" s="25" t="s">
        <v>337</v>
      </c>
      <c r="D285" s="25" t="s">
        <v>60</v>
      </c>
      <c r="E285" s="26" t="s">
        <v>194</v>
      </c>
      <c r="F285" s="42">
        <f>1366.3-923.258</f>
        <v>443.04199999999992</v>
      </c>
      <c r="G285" s="43"/>
      <c r="H285" s="42">
        <f>1407.2-942.819</f>
        <v>464.38100000000009</v>
      </c>
    </row>
    <row r="286" spans="1:9" s="1" customFormat="1" ht="24" customHeight="1">
      <c r="A286" s="38">
        <v>277</v>
      </c>
      <c r="B286" s="23">
        <v>707</v>
      </c>
      <c r="C286" s="25" t="s">
        <v>337</v>
      </c>
      <c r="D286" s="25" t="s">
        <v>387</v>
      </c>
      <c r="E286" s="26" t="s">
        <v>388</v>
      </c>
      <c r="F286" s="42">
        <v>1093.2149999999999</v>
      </c>
      <c r="G286" s="43"/>
      <c r="H286" s="42">
        <v>1112.7760000000001</v>
      </c>
    </row>
    <row r="287" spans="1:9" s="1" customFormat="1" ht="70.5" customHeight="1">
      <c r="A287" s="38">
        <v>278</v>
      </c>
      <c r="B287" s="19">
        <v>707</v>
      </c>
      <c r="C287" s="21" t="s">
        <v>335</v>
      </c>
      <c r="D287" s="21"/>
      <c r="E287" s="48" t="s">
        <v>336</v>
      </c>
      <c r="F287" s="40">
        <f>SUM(F288:F289)</f>
        <v>216.4</v>
      </c>
      <c r="G287" s="41"/>
      <c r="H287" s="40">
        <f>SUM(H288:H289)</f>
        <v>225</v>
      </c>
    </row>
    <row r="288" spans="1:9" s="1" customFormat="1" ht="35.25" customHeight="1">
      <c r="A288" s="38">
        <v>279</v>
      </c>
      <c r="B288" s="23">
        <v>707</v>
      </c>
      <c r="C288" s="25" t="s">
        <v>335</v>
      </c>
      <c r="D288" s="25" t="s">
        <v>60</v>
      </c>
      <c r="E288" s="26" t="s">
        <v>194</v>
      </c>
      <c r="F288" s="42">
        <v>0</v>
      </c>
      <c r="G288" s="43"/>
      <c r="H288" s="42">
        <v>0</v>
      </c>
    </row>
    <row r="289" spans="1:8" s="1" customFormat="1" ht="24.75" customHeight="1">
      <c r="A289" s="38">
        <v>280</v>
      </c>
      <c r="B289" s="23">
        <v>707</v>
      </c>
      <c r="C289" s="25" t="s">
        <v>335</v>
      </c>
      <c r="D289" s="25" t="s">
        <v>387</v>
      </c>
      <c r="E289" s="26" t="s">
        <v>388</v>
      </c>
      <c r="F289" s="42">
        <v>216.4</v>
      </c>
      <c r="G289" s="43"/>
      <c r="H289" s="42">
        <v>225</v>
      </c>
    </row>
    <row r="290" spans="1:8" s="1" customFormat="1" ht="44.25" customHeight="1">
      <c r="A290" s="38">
        <v>281</v>
      </c>
      <c r="B290" s="19">
        <v>707</v>
      </c>
      <c r="C290" s="21" t="s">
        <v>338</v>
      </c>
      <c r="D290" s="21"/>
      <c r="E290" s="22" t="s">
        <v>339</v>
      </c>
      <c r="F290" s="40">
        <f>SUM(F291:F292)</f>
        <v>1741.8</v>
      </c>
      <c r="G290" s="43"/>
      <c r="H290" s="40">
        <f>SUM(H291:H292)</f>
        <v>1811.5</v>
      </c>
    </row>
    <row r="291" spans="1:8" s="1" customFormat="1" ht="29.25" customHeight="1">
      <c r="A291" s="38">
        <v>282</v>
      </c>
      <c r="B291" s="23">
        <v>707</v>
      </c>
      <c r="C291" s="25" t="s">
        <v>338</v>
      </c>
      <c r="D291" s="25" t="s">
        <v>60</v>
      </c>
      <c r="E291" s="26" t="s">
        <v>194</v>
      </c>
      <c r="F291" s="42">
        <f>1708.8+33-558.05</f>
        <v>1183.75</v>
      </c>
      <c r="G291" s="43"/>
      <c r="H291" s="42">
        <v>1216.5</v>
      </c>
    </row>
    <row r="292" spans="1:8" s="1" customFormat="1" ht="29.25" customHeight="1">
      <c r="A292" s="38">
        <v>283</v>
      </c>
      <c r="B292" s="23">
        <v>707</v>
      </c>
      <c r="C292" s="25" t="s">
        <v>338</v>
      </c>
      <c r="D292" s="25" t="s">
        <v>387</v>
      </c>
      <c r="E292" s="26" t="s">
        <v>388</v>
      </c>
      <c r="F292" s="42">
        <v>558.04999999999995</v>
      </c>
      <c r="G292" s="43"/>
      <c r="H292" s="42">
        <v>595</v>
      </c>
    </row>
    <row r="293" spans="1:8" ht="21.75" customHeight="1">
      <c r="A293" s="38">
        <v>284</v>
      </c>
      <c r="B293" s="19">
        <v>800</v>
      </c>
      <c r="C293" s="21"/>
      <c r="D293" s="21"/>
      <c r="E293" s="39" t="s">
        <v>36</v>
      </c>
      <c r="F293" s="40">
        <f>F294</f>
        <v>29011.413</v>
      </c>
      <c r="G293" s="43">
        <v>21165</v>
      </c>
      <c r="H293" s="40">
        <f>H294</f>
        <v>29954.365999999995</v>
      </c>
    </row>
    <row r="294" spans="1:8" s="2" customFormat="1" ht="15.75" customHeight="1">
      <c r="A294" s="38">
        <v>285</v>
      </c>
      <c r="B294" s="19">
        <v>801</v>
      </c>
      <c r="C294" s="21"/>
      <c r="D294" s="21"/>
      <c r="E294" s="22" t="s">
        <v>23</v>
      </c>
      <c r="F294" s="40">
        <f>SUM(F295)</f>
        <v>29011.413</v>
      </c>
      <c r="G294" s="41"/>
      <c r="H294" s="40">
        <f>SUM(H295)</f>
        <v>29954.365999999995</v>
      </c>
    </row>
    <row r="295" spans="1:8" ht="39" customHeight="1">
      <c r="A295" s="38">
        <v>286</v>
      </c>
      <c r="B295" s="19">
        <v>801</v>
      </c>
      <c r="C295" s="21" t="s">
        <v>159</v>
      </c>
      <c r="D295" s="25"/>
      <c r="E295" s="22" t="s">
        <v>280</v>
      </c>
      <c r="F295" s="40">
        <f>SUM(F296+F300+F303+F307+F309+F311)</f>
        <v>29011.413</v>
      </c>
      <c r="G295" s="41" t="e">
        <f>#REF!+G296+#REF!+#REF!+#REF!</f>
        <v>#REF!</v>
      </c>
      <c r="H295" s="40">
        <f>SUM(H296+H300+H303+H307+H309+H311)</f>
        <v>29954.365999999995</v>
      </c>
    </row>
    <row r="296" spans="1:8" ht="30.75" customHeight="1">
      <c r="A296" s="38">
        <v>287</v>
      </c>
      <c r="B296" s="19">
        <v>801</v>
      </c>
      <c r="C296" s="21" t="s">
        <v>160</v>
      </c>
      <c r="D296" s="21"/>
      <c r="E296" s="22" t="s">
        <v>87</v>
      </c>
      <c r="F296" s="40">
        <f>SUM(F297:F299)</f>
        <v>15016.09</v>
      </c>
      <c r="G296" s="41" t="e">
        <f>#REF!+G300</f>
        <v>#REF!</v>
      </c>
      <c r="H296" s="40">
        <f>SUM(H297:H299)</f>
        <v>15786.098999999998</v>
      </c>
    </row>
    <row r="297" spans="1:8" ht="21" customHeight="1">
      <c r="A297" s="38">
        <v>288</v>
      </c>
      <c r="B297" s="23">
        <v>801</v>
      </c>
      <c r="C297" s="25" t="s">
        <v>160</v>
      </c>
      <c r="D297" s="25" t="s">
        <v>40</v>
      </c>
      <c r="E297" s="26" t="s">
        <v>41</v>
      </c>
      <c r="F297" s="42">
        <v>11961.625</v>
      </c>
      <c r="G297" s="41"/>
      <c r="H297" s="42">
        <v>12679.398999999999</v>
      </c>
    </row>
    <row r="298" spans="1:8" ht="35.25" customHeight="1">
      <c r="A298" s="38">
        <v>289</v>
      </c>
      <c r="B298" s="23">
        <v>801</v>
      </c>
      <c r="C298" s="25" t="s">
        <v>160</v>
      </c>
      <c r="D298" s="25" t="s">
        <v>60</v>
      </c>
      <c r="E298" s="26" t="s">
        <v>194</v>
      </c>
      <c r="F298" s="42">
        <v>2904.4650000000001</v>
      </c>
      <c r="G298" s="41"/>
      <c r="H298" s="42">
        <v>2956.7</v>
      </c>
    </row>
    <row r="299" spans="1:8" ht="18" customHeight="1">
      <c r="A299" s="38">
        <v>290</v>
      </c>
      <c r="B299" s="23">
        <v>801</v>
      </c>
      <c r="C299" s="25" t="s">
        <v>160</v>
      </c>
      <c r="D299" s="25" t="s">
        <v>190</v>
      </c>
      <c r="E299" s="26" t="s">
        <v>191</v>
      </c>
      <c r="F299" s="42">
        <v>150</v>
      </c>
      <c r="G299" s="41"/>
      <c r="H299" s="42">
        <v>150</v>
      </c>
    </row>
    <row r="300" spans="1:8" ht="45" customHeight="1">
      <c r="A300" s="38">
        <v>291</v>
      </c>
      <c r="B300" s="19">
        <v>801</v>
      </c>
      <c r="C300" s="21" t="s">
        <v>161</v>
      </c>
      <c r="D300" s="21"/>
      <c r="E300" s="22" t="s">
        <v>88</v>
      </c>
      <c r="F300" s="40">
        <f>SUM(F301:F302)</f>
        <v>4317.4340000000002</v>
      </c>
      <c r="G300" s="41" t="e">
        <f>#REF!</f>
        <v>#REF!</v>
      </c>
      <c r="H300" s="40">
        <f>SUM(H301:H302)</f>
        <v>4521.7629999999999</v>
      </c>
    </row>
    <row r="301" spans="1:8" s="1" customFormat="1" ht="22.5" customHeight="1">
      <c r="A301" s="38">
        <v>292</v>
      </c>
      <c r="B301" s="23">
        <v>801</v>
      </c>
      <c r="C301" s="25" t="s">
        <v>161</v>
      </c>
      <c r="D301" s="25" t="s">
        <v>40</v>
      </c>
      <c r="E301" s="26" t="s">
        <v>41</v>
      </c>
      <c r="F301" s="42">
        <f>3209.216+416.786</f>
        <v>3626.002</v>
      </c>
      <c r="G301" s="43"/>
      <c r="H301" s="42">
        <f>3401.79+416.786</f>
        <v>3818.576</v>
      </c>
    </row>
    <row r="302" spans="1:8" ht="28.5" customHeight="1">
      <c r="A302" s="38">
        <v>293</v>
      </c>
      <c r="B302" s="23">
        <v>801</v>
      </c>
      <c r="C302" s="25" t="s">
        <v>161</v>
      </c>
      <c r="D302" s="25" t="s">
        <v>60</v>
      </c>
      <c r="E302" s="26" t="s">
        <v>194</v>
      </c>
      <c r="F302" s="42">
        <f>669.332+22.1</f>
        <v>691.43200000000002</v>
      </c>
      <c r="G302" s="41"/>
      <c r="H302" s="42">
        <f>681.087+22.1</f>
        <v>703.18700000000001</v>
      </c>
    </row>
    <row r="303" spans="1:8" s="1" customFormat="1" ht="41.25" customHeight="1">
      <c r="A303" s="38">
        <v>294</v>
      </c>
      <c r="B303" s="19">
        <v>801</v>
      </c>
      <c r="C303" s="21" t="s">
        <v>162</v>
      </c>
      <c r="D303" s="25"/>
      <c r="E303" s="22" t="s">
        <v>89</v>
      </c>
      <c r="F303" s="40">
        <f>SUM(F304:F306)</f>
        <v>3399.2139999999999</v>
      </c>
      <c r="G303" s="43"/>
      <c r="H303" s="40">
        <f>SUM(H304:H306)</f>
        <v>3399.2139999999999</v>
      </c>
    </row>
    <row r="304" spans="1:8" s="2" customFormat="1" ht="22.5" customHeight="1">
      <c r="A304" s="38">
        <v>295</v>
      </c>
      <c r="B304" s="23">
        <v>801</v>
      </c>
      <c r="C304" s="25" t="s">
        <v>162</v>
      </c>
      <c r="D304" s="25" t="s">
        <v>40</v>
      </c>
      <c r="E304" s="26" t="s">
        <v>64</v>
      </c>
      <c r="F304" s="42">
        <v>1945</v>
      </c>
      <c r="G304" s="41"/>
      <c r="H304" s="42">
        <v>1945</v>
      </c>
    </row>
    <row r="305" spans="1:8" s="1" customFormat="1" ht="29.25" customHeight="1">
      <c r="A305" s="38">
        <v>296</v>
      </c>
      <c r="B305" s="23">
        <v>801</v>
      </c>
      <c r="C305" s="25" t="s">
        <v>162</v>
      </c>
      <c r="D305" s="25" t="s">
        <v>60</v>
      </c>
      <c r="E305" s="26" t="s">
        <v>194</v>
      </c>
      <c r="F305" s="42">
        <v>1452.2139999999999</v>
      </c>
      <c r="G305" s="43"/>
      <c r="H305" s="42">
        <v>1452.2139999999999</v>
      </c>
    </row>
    <row r="306" spans="1:8" s="1" customFormat="1">
      <c r="A306" s="38">
        <v>297</v>
      </c>
      <c r="B306" s="23">
        <v>801</v>
      </c>
      <c r="C306" s="25" t="s">
        <v>162</v>
      </c>
      <c r="D306" s="25" t="s">
        <v>190</v>
      </c>
      <c r="E306" s="26" t="s">
        <v>191</v>
      </c>
      <c r="F306" s="42">
        <v>2</v>
      </c>
      <c r="G306" s="43"/>
      <c r="H306" s="42">
        <v>2</v>
      </c>
    </row>
    <row r="307" spans="1:8" s="1" customFormat="1" ht="38.25">
      <c r="A307" s="38">
        <v>298</v>
      </c>
      <c r="B307" s="19">
        <v>801</v>
      </c>
      <c r="C307" s="21" t="s">
        <v>163</v>
      </c>
      <c r="D307" s="25"/>
      <c r="E307" s="22" t="s">
        <v>90</v>
      </c>
      <c r="F307" s="40">
        <f>F308</f>
        <v>240</v>
      </c>
      <c r="G307" s="43"/>
      <c r="H307" s="40">
        <f>H308</f>
        <v>210</v>
      </c>
    </row>
    <row r="308" spans="1:8" ht="27.75" customHeight="1">
      <c r="A308" s="38">
        <v>299</v>
      </c>
      <c r="B308" s="23">
        <v>801</v>
      </c>
      <c r="C308" s="25" t="s">
        <v>163</v>
      </c>
      <c r="D308" s="25" t="s">
        <v>60</v>
      </c>
      <c r="E308" s="26" t="s">
        <v>194</v>
      </c>
      <c r="F308" s="42">
        <v>240</v>
      </c>
      <c r="G308" s="41" t="e">
        <f>#REF!+G309+#REF!+#REF!</f>
        <v>#REF!</v>
      </c>
      <c r="H308" s="42">
        <v>210</v>
      </c>
    </row>
    <row r="309" spans="1:8" ht="20.25" customHeight="1">
      <c r="A309" s="38">
        <v>300</v>
      </c>
      <c r="B309" s="19">
        <v>801</v>
      </c>
      <c r="C309" s="21" t="s">
        <v>164</v>
      </c>
      <c r="D309" s="25"/>
      <c r="E309" s="22" t="s">
        <v>91</v>
      </c>
      <c r="F309" s="40">
        <f>F310</f>
        <v>396.02</v>
      </c>
      <c r="G309" s="41" t="e">
        <f>G310</f>
        <v>#REF!</v>
      </c>
      <c r="H309" s="40">
        <f>H310</f>
        <v>394.64</v>
      </c>
    </row>
    <row r="310" spans="1:8" ht="31.5" customHeight="1">
      <c r="A310" s="38">
        <v>301</v>
      </c>
      <c r="B310" s="23">
        <v>801</v>
      </c>
      <c r="C310" s="25" t="s">
        <v>164</v>
      </c>
      <c r="D310" s="25" t="s">
        <v>60</v>
      </c>
      <c r="E310" s="26" t="s">
        <v>194</v>
      </c>
      <c r="F310" s="42">
        <v>396.02</v>
      </c>
      <c r="G310" s="41" t="e">
        <f>#REF!</f>
        <v>#REF!</v>
      </c>
      <c r="H310" s="42">
        <v>394.64</v>
      </c>
    </row>
    <row r="311" spans="1:8" ht="31.5" customHeight="1">
      <c r="A311" s="38">
        <v>302</v>
      </c>
      <c r="B311" s="19">
        <v>801</v>
      </c>
      <c r="C311" s="21" t="s">
        <v>247</v>
      </c>
      <c r="D311" s="21"/>
      <c r="E311" s="22" t="s">
        <v>248</v>
      </c>
      <c r="F311" s="40">
        <f>SUM(F312)</f>
        <v>5642.6549999999997</v>
      </c>
      <c r="G311" s="41"/>
      <c r="H311" s="40">
        <f>SUM(H312)</f>
        <v>5642.65</v>
      </c>
    </row>
    <row r="312" spans="1:8" ht="31.5" customHeight="1">
      <c r="A312" s="38">
        <v>303</v>
      </c>
      <c r="B312" s="23">
        <v>801</v>
      </c>
      <c r="C312" s="25" t="s">
        <v>247</v>
      </c>
      <c r="D312" s="25" t="s">
        <v>40</v>
      </c>
      <c r="E312" s="26" t="s">
        <v>64</v>
      </c>
      <c r="F312" s="42">
        <v>5642.6549999999997</v>
      </c>
      <c r="G312" s="41"/>
      <c r="H312" s="42">
        <v>5642.65</v>
      </c>
    </row>
    <row r="313" spans="1:8" ht="16.5" customHeight="1">
      <c r="A313" s="38">
        <v>304</v>
      </c>
      <c r="B313" s="19">
        <v>1000</v>
      </c>
      <c r="C313" s="21"/>
      <c r="D313" s="21"/>
      <c r="E313" s="39" t="s">
        <v>24</v>
      </c>
      <c r="F313" s="40">
        <f>SUM(F314+F318+F351)</f>
        <v>35248.578999999998</v>
      </c>
      <c r="G313" s="43"/>
      <c r="H313" s="40">
        <f>SUM(H314+H318+H351)</f>
        <v>33880.304000000004</v>
      </c>
    </row>
    <row r="314" spans="1:8" ht="15.75" customHeight="1">
      <c r="A314" s="38">
        <v>305</v>
      </c>
      <c r="B314" s="19">
        <v>1001</v>
      </c>
      <c r="C314" s="21"/>
      <c r="D314" s="21"/>
      <c r="E314" s="22" t="s">
        <v>29</v>
      </c>
      <c r="F314" s="40">
        <f>SUM(F315)</f>
        <v>2089</v>
      </c>
      <c r="G314" s="41" t="e">
        <f>#REF!</f>
        <v>#REF!</v>
      </c>
      <c r="H314" s="40">
        <f>SUM(H315)</f>
        <v>2089</v>
      </c>
    </row>
    <row r="315" spans="1:8" ht="47.25" customHeight="1">
      <c r="A315" s="38">
        <v>306</v>
      </c>
      <c r="B315" s="19">
        <v>1001</v>
      </c>
      <c r="C315" s="21" t="s">
        <v>119</v>
      </c>
      <c r="D315" s="21"/>
      <c r="E315" s="22" t="s">
        <v>267</v>
      </c>
      <c r="F315" s="40">
        <f>F316</f>
        <v>2089</v>
      </c>
      <c r="G315" s="41"/>
      <c r="H315" s="40">
        <f>H316</f>
        <v>2089</v>
      </c>
    </row>
    <row r="316" spans="1:8" s="1" customFormat="1" ht="63.75" customHeight="1">
      <c r="A316" s="38">
        <v>307</v>
      </c>
      <c r="B316" s="19">
        <v>1001</v>
      </c>
      <c r="C316" s="21" t="s">
        <v>165</v>
      </c>
      <c r="D316" s="21"/>
      <c r="E316" s="50" t="s">
        <v>92</v>
      </c>
      <c r="F316" s="40">
        <f>F317</f>
        <v>2089</v>
      </c>
      <c r="G316" s="43"/>
      <c r="H316" s="40">
        <f>H317</f>
        <v>2089</v>
      </c>
    </row>
    <row r="317" spans="1:8" ht="29.25" customHeight="1">
      <c r="A317" s="38">
        <v>308</v>
      </c>
      <c r="B317" s="23">
        <v>1001</v>
      </c>
      <c r="C317" s="25" t="s">
        <v>165</v>
      </c>
      <c r="D317" s="24" t="s">
        <v>44</v>
      </c>
      <c r="E317" s="26" t="s">
        <v>45</v>
      </c>
      <c r="F317" s="42">
        <v>2089</v>
      </c>
      <c r="G317" s="41" t="e">
        <f>G318+#REF!</f>
        <v>#REF!</v>
      </c>
      <c r="H317" s="42">
        <v>2089</v>
      </c>
    </row>
    <row r="318" spans="1:8" s="1" customFormat="1" ht="26.25" customHeight="1">
      <c r="A318" s="38">
        <v>309</v>
      </c>
      <c r="B318" s="19">
        <v>1003</v>
      </c>
      <c r="C318" s="21"/>
      <c r="D318" s="21"/>
      <c r="E318" s="22" t="s">
        <v>26</v>
      </c>
      <c r="F318" s="40">
        <f>SUM(F319+F330+F333+F336+F340+F348)</f>
        <v>31143.579000000002</v>
      </c>
      <c r="G318" s="43">
        <f>G327</f>
        <v>0</v>
      </c>
      <c r="H318" s="40">
        <f>SUM(H319+H330+H333+H336+H340+H348)</f>
        <v>29775.304</v>
      </c>
    </row>
    <row r="319" spans="1:8" s="2" customFormat="1" ht="39.75" customHeight="1">
      <c r="A319" s="38">
        <v>310</v>
      </c>
      <c r="B319" s="19">
        <v>1003</v>
      </c>
      <c r="C319" s="21" t="s">
        <v>166</v>
      </c>
      <c r="D319" s="21"/>
      <c r="E319" s="22" t="s">
        <v>380</v>
      </c>
      <c r="F319" s="40">
        <f>SUM(F320+F323+F327)</f>
        <v>29532</v>
      </c>
      <c r="G319" s="41"/>
      <c r="H319" s="40">
        <f>SUM(H320+H323+H327)</f>
        <v>29532</v>
      </c>
    </row>
    <row r="320" spans="1:8" s="2" customFormat="1" ht="39.75" customHeight="1">
      <c r="A320" s="38">
        <v>311</v>
      </c>
      <c r="B320" s="19">
        <v>1003</v>
      </c>
      <c r="C320" s="21" t="s">
        <v>381</v>
      </c>
      <c r="D320" s="25"/>
      <c r="E320" s="22" t="s">
        <v>94</v>
      </c>
      <c r="F320" s="40">
        <f>SUM(F321:F322)</f>
        <v>6576</v>
      </c>
      <c r="G320" s="43"/>
      <c r="H320" s="40">
        <f>SUM(H321:H322)</f>
        <v>6576</v>
      </c>
    </row>
    <row r="321" spans="1:11" s="2" customFormat="1" ht="27.75" customHeight="1">
      <c r="A321" s="38">
        <v>312</v>
      </c>
      <c r="B321" s="23">
        <v>1003</v>
      </c>
      <c r="C321" s="25" t="s">
        <v>381</v>
      </c>
      <c r="D321" s="25" t="s">
        <v>60</v>
      </c>
      <c r="E321" s="26" t="s">
        <v>194</v>
      </c>
      <c r="F321" s="42">
        <v>76</v>
      </c>
      <c r="G321" s="43"/>
      <c r="H321" s="42">
        <v>76</v>
      </c>
    </row>
    <row r="322" spans="1:11" s="2" customFormat="1" ht="24.75" customHeight="1">
      <c r="A322" s="38">
        <v>313</v>
      </c>
      <c r="B322" s="23">
        <v>1003</v>
      </c>
      <c r="C322" s="25" t="s">
        <v>381</v>
      </c>
      <c r="D322" s="25" t="s">
        <v>42</v>
      </c>
      <c r="E322" s="26" t="s">
        <v>43</v>
      </c>
      <c r="F322" s="42">
        <v>6500</v>
      </c>
      <c r="G322" s="43"/>
      <c r="H322" s="42">
        <v>6500</v>
      </c>
    </row>
    <row r="323" spans="1:11" ht="134.25" customHeight="1">
      <c r="A323" s="38">
        <v>314</v>
      </c>
      <c r="B323" s="19">
        <v>1003</v>
      </c>
      <c r="C323" s="21" t="s">
        <v>167</v>
      </c>
      <c r="D323" s="25"/>
      <c r="E323" s="22" t="s">
        <v>93</v>
      </c>
      <c r="F323" s="40">
        <f>SUM(F324:F326)</f>
        <v>3228</v>
      </c>
      <c r="G323" s="43"/>
      <c r="H323" s="40">
        <f>SUM(H324:H326)</f>
        <v>3228</v>
      </c>
    </row>
    <row r="324" spans="1:11" ht="33" customHeight="1">
      <c r="A324" s="38">
        <v>315</v>
      </c>
      <c r="B324" s="23">
        <v>1003</v>
      </c>
      <c r="C324" s="25" t="s">
        <v>167</v>
      </c>
      <c r="D324" s="25" t="s">
        <v>60</v>
      </c>
      <c r="E324" s="26" t="s">
        <v>194</v>
      </c>
      <c r="F324" s="42">
        <v>38</v>
      </c>
      <c r="G324" s="41"/>
      <c r="H324" s="42">
        <v>38</v>
      </c>
      <c r="K324" s="7"/>
    </row>
    <row r="325" spans="1:11" ht="19.5" customHeight="1">
      <c r="A325" s="38">
        <v>316</v>
      </c>
      <c r="B325" s="23">
        <v>1003</v>
      </c>
      <c r="C325" s="25" t="s">
        <v>167</v>
      </c>
      <c r="D325" s="25" t="s">
        <v>42</v>
      </c>
      <c r="E325" s="26" t="s">
        <v>43</v>
      </c>
      <c r="F325" s="42">
        <v>0</v>
      </c>
      <c r="G325" s="41"/>
      <c r="H325" s="42">
        <v>0</v>
      </c>
      <c r="K325" s="8"/>
    </row>
    <row r="326" spans="1:11" ht="25.5" customHeight="1">
      <c r="A326" s="38">
        <v>317</v>
      </c>
      <c r="B326" s="23">
        <v>1003</v>
      </c>
      <c r="C326" s="25" t="s">
        <v>167</v>
      </c>
      <c r="D326" s="25" t="s">
        <v>44</v>
      </c>
      <c r="E326" s="26" t="s">
        <v>45</v>
      </c>
      <c r="F326" s="42">
        <v>3190</v>
      </c>
      <c r="G326" s="41"/>
      <c r="H326" s="42">
        <v>3190</v>
      </c>
      <c r="K326" s="68"/>
    </row>
    <row r="327" spans="1:11" ht="129" customHeight="1">
      <c r="A327" s="38">
        <v>318</v>
      </c>
      <c r="B327" s="19">
        <v>1003</v>
      </c>
      <c r="C327" s="21" t="s">
        <v>382</v>
      </c>
      <c r="D327" s="25"/>
      <c r="E327" s="22" t="s">
        <v>95</v>
      </c>
      <c r="F327" s="40">
        <f>SUM(F328:F329)</f>
        <v>19728</v>
      </c>
      <c r="G327" s="43"/>
      <c r="H327" s="40">
        <f>SUM(H328:H329)</f>
        <v>19728</v>
      </c>
    </row>
    <row r="328" spans="1:11" ht="28.5" customHeight="1">
      <c r="A328" s="38">
        <v>319</v>
      </c>
      <c r="B328" s="23">
        <v>1003</v>
      </c>
      <c r="C328" s="25" t="s">
        <v>382</v>
      </c>
      <c r="D328" s="25" t="s">
        <v>60</v>
      </c>
      <c r="E328" s="26" t="s">
        <v>194</v>
      </c>
      <c r="F328" s="42">
        <v>228</v>
      </c>
      <c r="G328" s="43"/>
      <c r="H328" s="42">
        <v>228</v>
      </c>
    </row>
    <row r="329" spans="1:11" s="2" customFormat="1" ht="16.5" customHeight="1">
      <c r="A329" s="38">
        <v>320</v>
      </c>
      <c r="B329" s="23">
        <v>1003</v>
      </c>
      <c r="C329" s="25" t="s">
        <v>382</v>
      </c>
      <c r="D329" s="25" t="s">
        <v>42</v>
      </c>
      <c r="E329" s="26" t="s">
        <v>43</v>
      </c>
      <c r="F329" s="42">
        <v>19500</v>
      </c>
      <c r="G329" s="43"/>
      <c r="H329" s="42">
        <v>19500</v>
      </c>
    </row>
    <row r="330" spans="1:11" ht="44.25" customHeight="1">
      <c r="A330" s="38">
        <v>321</v>
      </c>
      <c r="B330" s="19">
        <v>1003</v>
      </c>
      <c r="C330" s="21" t="s">
        <v>168</v>
      </c>
      <c r="D330" s="25"/>
      <c r="E330" s="22" t="s">
        <v>281</v>
      </c>
      <c r="F330" s="40">
        <f>SUM(F331)</f>
        <v>8.3040000000000003</v>
      </c>
      <c r="G330" s="43"/>
      <c r="H330" s="40">
        <f>SUM(H331)</f>
        <v>8.3040000000000003</v>
      </c>
    </row>
    <row r="331" spans="1:11" ht="51" customHeight="1">
      <c r="A331" s="38">
        <v>322</v>
      </c>
      <c r="B331" s="19">
        <v>1003</v>
      </c>
      <c r="C331" s="20" t="s">
        <v>169</v>
      </c>
      <c r="D331" s="25"/>
      <c r="E331" s="57" t="s">
        <v>341</v>
      </c>
      <c r="F331" s="40">
        <f>SUM(F332)</f>
        <v>8.3040000000000003</v>
      </c>
      <c r="G331" s="43"/>
      <c r="H331" s="40">
        <f>SUM(H332)</f>
        <v>8.3040000000000003</v>
      </c>
    </row>
    <row r="332" spans="1:11" ht="21" customHeight="1">
      <c r="A332" s="38">
        <v>323</v>
      </c>
      <c r="B332" s="23">
        <v>1003</v>
      </c>
      <c r="C332" s="24" t="s">
        <v>169</v>
      </c>
      <c r="D332" s="24" t="s">
        <v>42</v>
      </c>
      <c r="E332" s="26" t="s">
        <v>43</v>
      </c>
      <c r="F332" s="42">
        <v>8.3040000000000003</v>
      </c>
      <c r="G332" s="43"/>
      <c r="H332" s="42">
        <v>8.3040000000000003</v>
      </c>
    </row>
    <row r="333" spans="1:11" ht="40.5" customHeight="1">
      <c r="A333" s="38">
        <v>324</v>
      </c>
      <c r="B333" s="19">
        <v>1003</v>
      </c>
      <c r="C333" s="20" t="s">
        <v>170</v>
      </c>
      <c r="D333" s="25"/>
      <c r="E333" s="22" t="s">
        <v>322</v>
      </c>
      <c r="F333" s="40">
        <f>SUM(F334)</f>
        <v>360</v>
      </c>
      <c r="G333" s="43"/>
      <c r="H333" s="40">
        <f>SUM(H334)</f>
        <v>200</v>
      </c>
    </row>
    <row r="334" spans="1:11" ht="42" customHeight="1">
      <c r="A334" s="38">
        <v>325</v>
      </c>
      <c r="B334" s="19">
        <v>1003</v>
      </c>
      <c r="C334" s="20" t="s">
        <v>321</v>
      </c>
      <c r="D334" s="25"/>
      <c r="E334" s="22" t="s">
        <v>108</v>
      </c>
      <c r="F334" s="40">
        <f>F335</f>
        <v>360</v>
      </c>
      <c r="G334" s="43"/>
      <c r="H334" s="40">
        <f>H335</f>
        <v>200</v>
      </c>
    </row>
    <row r="335" spans="1:11" ht="25.5">
      <c r="A335" s="38">
        <v>326</v>
      </c>
      <c r="B335" s="23">
        <v>1003</v>
      </c>
      <c r="C335" s="24" t="s">
        <v>321</v>
      </c>
      <c r="D335" s="25" t="s">
        <v>44</v>
      </c>
      <c r="E335" s="26" t="s">
        <v>45</v>
      </c>
      <c r="F335" s="42">
        <v>360</v>
      </c>
      <c r="G335" s="43"/>
      <c r="H335" s="42">
        <v>200</v>
      </c>
    </row>
    <row r="336" spans="1:11" ht="47.25" customHeight="1">
      <c r="A336" s="38">
        <v>327</v>
      </c>
      <c r="B336" s="19">
        <v>1003</v>
      </c>
      <c r="C336" s="20" t="s">
        <v>249</v>
      </c>
      <c r="D336" s="21"/>
      <c r="E336" s="22" t="s">
        <v>250</v>
      </c>
      <c r="F336" s="40">
        <f>SUM(F337)</f>
        <v>1208.2750000000001</v>
      </c>
      <c r="G336" s="41"/>
      <c r="H336" s="40">
        <v>0</v>
      </c>
    </row>
    <row r="337" spans="1:8" ht="55.5" customHeight="1">
      <c r="A337" s="38">
        <v>328</v>
      </c>
      <c r="B337" s="19">
        <v>1003</v>
      </c>
      <c r="C337" s="20" t="s">
        <v>389</v>
      </c>
      <c r="D337" s="21"/>
      <c r="E337" s="22" t="s">
        <v>390</v>
      </c>
      <c r="F337" s="40">
        <f>SUM(F338)</f>
        <v>1208.2750000000001</v>
      </c>
      <c r="G337" s="41"/>
      <c r="H337" s="40">
        <v>0</v>
      </c>
    </row>
    <row r="338" spans="1:8" ht="28.5" customHeight="1">
      <c r="A338" s="38">
        <v>329</v>
      </c>
      <c r="B338" s="69">
        <v>1003</v>
      </c>
      <c r="C338" s="70" t="s">
        <v>391</v>
      </c>
      <c r="D338" s="71"/>
      <c r="E338" s="72" t="s">
        <v>392</v>
      </c>
      <c r="F338" s="73">
        <f>SUM(F339)</f>
        <v>1208.2750000000001</v>
      </c>
      <c r="G338" s="74"/>
      <c r="H338" s="73">
        <v>0</v>
      </c>
    </row>
    <row r="339" spans="1:8" ht="27" customHeight="1">
      <c r="A339" s="38">
        <v>330</v>
      </c>
      <c r="B339" s="75">
        <v>1003</v>
      </c>
      <c r="C339" s="76" t="s">
        <v>391</v>
      </c>
      <c r="D339" s="77" t="s">
        <v>44</v>
      </c>
      <c r="E339" s="78" t="s">
        <v>45</v>
      </c>
      <c r="F339" s="79">
        <v>1208.2750000000001</v>
      </c>
      <c r="G339" s="80"/>
      <c r="H339" s="79">
        <v>0</v>
      </c>
    </row>
    <row r="340" spans="1:8" ht="42" customHeight="1">
      <c r="A340" s="38">
        <v>331</v>
      </c>
      <c r="B340" s="19">
        <v>1003</v>
      </c>
      <c r="C340" s="20" t="s">
        <v>263</v>
      </c>
      <c r="D340" s="21"/>
      <c r="E340" s="57" t="s">
        <v>262</v>
      </c>
      <c r="F340" s="40">
        <f>SUM(F341)</f>
        <v>15</v>
      </c>
      <c r="G340" s="41"/>
      <c r="H340" s="40">
        <f>SUM(H341)</f>
        <v>15</v>
      </c>
    </row>
    <row r="341" spans="1:8" ht="39.75" customHeight="1">
      <c r="A341" s="38">
        <v>332</v>
      </c>
      <c r="B341" s="19">
        <v>1003</v>
      </c>
      <c r="C341" s="20" t="s">
        <v>264</v>
      </c>
      <c r="D341" s="21"/>
      <c r="E341" s="37" t="s">
        <v>350</v>
      </c>
      <c r="F341" s="40">
        <f>SUM(F342+F344+F346)</f>
        <v>15</v>
      </c>
      <c r="G341" s="41"/>
      <c r="H341" s="40">
        <f>SUM(H342+H344+H346)</f>
        <v>15</v>
      </c>
    </row>
    <row r="342" spans="1:8" ht="33.75" customHeight="1">
      <c r="A342" s="38">
        <v>333</v>
      </c>
      <c r="B342" s="19">
        <v>1003</v>
      </c>
      <c r="C342" s="20" t="s">
        <v>351</v>
      </c>
      <c r="D342" s="21"/>
      <c r="E342" s="37" t="s">
        <v>386</v>
      </c>
      <c r="F342" s="40">
        <f>SUM(F343)</f>
        <v>5</v>
      </c>
      <c r="G342" s="41"/>
      <c r="H342" s="40">
        <f>SUM(H343)</f>
        <v>5</v>
      </c>
    </row>
    <row r="343" spans="1:8" ht="38.25">
      <c r="A343" s="38">
        <v>334</v>
      </c>
      <c r="B343" s="23">
        <v>1003</v>
      </c>
      <c r="C343" s="24" t="s">
        <v>351</v>
      </c>
      <c r="D343" s="25" t="s">
        <v>60</v>
      </c>
      <c r="E343" s="26" t="s">
        <v>194</v>
      </c>
      <c r="F343" s="42">
        <v>5</v>
      </c>
      <c r="G343" s="43"/>
      <c r="H343" s="42">
        <v>5</v>
      </c>
    </row>
    <row r="344" spans="1:8" ht="33" customHeight="1">
      <c r="A344" s="38">
        <v>335</v>
      </c>
      <c r="B344" s="19">
        <v>1003</v>
      </c>
      <c r="C344" s="20" t="s">
        <v>352</v>
      </c>
      <c r="D344" s="21"/>
      <c r="E344" s="22" t="s">
        <v>353</v>
      </c>
      <c r="F344" s="40">
        <f>SUM(F345)</f>
        <v>5</v>
      </c>
      <c r="G344" s="41"/>
      <c r="H344" s="40">
        <f>SUM(H345)</f>
        <v>5</v>
      </c>
    </row>
    <row r="345" spans="1:8" ht="38.25">
      <c r="A345" s="38">
        <v>336</v>
      </c>
      <c r="B345" s="23">
        <v>1003</v>
      </c>
      <c r="C345" s="24" t="s">
        <v>352</v>
      </c>
      <c r="D345" s="25" t="s">
        <v>60</v>
      </c>
      <c r="E345" s="26" t="s">
        <v>194</v>
      </c>
      <c r="F345" s="42">
        <v>5</v>
      </c>
      <c r="G345" s="43"/>
      <c r="H345" s="42">
        <v>5</v>
      </c>
    </row>
    <row r="346" spans="1:8" ht="49.5" customHeight="1">
      <c r="A346" s="38">
        <v>337</v>
      </c>
      <c r="B346" s="19">
        <v>1003</v>
      </c>
      <c r="C346" s="20" t="s">
        <v>354</v>
      </c>
      <c r="D346" s="21"/>
      <c r="E346" s="22" t="s">
        <v>355</v>
      </c>
      <c r="F346" s="40">
        <f>SUM(F347)</f>
        <v>5</v>
      </c>
      <c r="G346" s="41"/>
      <c r="H346" s="40">
        <f>SUM(H347)</f>
        <v>5</v>
      </c>
    </row>
    <row r="347" spans="1:8" ht="38.25">
      <c r="A347" s="38">
        <v>338</v>
      </c>
      <c r="B347" s="23">
        <v>1003</v>
      </c>
      <c r="C347" s="24" t="s">
        <v>354</v>
      </c>
      <c r="D347" s="25" t="s">
        <v>60</v>
      </c>
      <c r="E347" s="26" t="s">
        <v>194</v>
      </c>
      <c r="F347" s="42">
        <v>5</v>
      </c>
      <c r="G347" s="43"/>
      <c r="H347" s="42">
        <v>5</v>
      </c>
    </row>
    <row r="348" spans="1:8" ht="22.5" customHeight="1">
      <c r="A348" s="38">
        <v>339</v>
      </c>
      <c r="B348" s="19">
        <v>1003</v>
      </c>
      <c r="C348" s="20" t="s">
        <v>114</v>
      </c>
      <c r="D348" s="21"/>
      <c r="E348" s="22" t="s">
        <v>57</v>
      </c>
      <c r="F348" s="40">
        <f>SUM(F349)</f>
        <v>20</v>
      </c>
      <c r="G348" s="43"/>
      <c r="H348" s="40">
        <f>SUM(H349)</f>
        <v>20</v>
      </c>
    </row>
    <row r="349" spans="1:8" ht="74.25" customHeight="1">
      <c r="A349" s="38">
        <v>340</v>
      </c>
      <c r="B349" s="19">
        <v>1003</v>
      </c>
      <c r="C349" s="20" t="s">
        <v>359</v>
      </c>
      <c r="D349" s="20"/>
      <c r="E349" s="48" t="s">
        <v>109</v>
      </c>
      <c r="F349" s="40">
        <f>SUM(F350)</f>
        <v>20</v>
      </c>
      <c r="G349" s="43"/>
      <c r="H349" s="40">
        <f>SUM(H350)</f>
        <v>20</v>
      </c>
    </row>
    <row r="350" spans="1:8" ht="43.5" customHeight="1">
      <c r="A350" s="38">
        <v>341</v>
      </c>
      <c r="B350" s="23">
        <v>1003</v>
      </c>
      <c r="C350" s="24" t="s">
        <v>359</v>
      </c>
      <c r="D350" s="24" t="s">
        <v>49</v>
      </c>
      <c r="E350" s="26" t="s">
        <v>196</v>
      </c>
      <c r="F350" s="42">
        <v>20</v>
      </c>
      <c r="G350" s="43"/>
      <c r="H350" s="42">
        <v>20</v>
      </c>
    </row>
    <row r="351" spans="1:8" s="2" customFormat="1" ht="23.25" customHeight="1">
      <c r="A351" s="38">
        <v>342</v>
      </c>
      <c r="B351" s="19">
        <v>1006</v>
      </c>
      <c r="C351" s="24"/>
      <c r="D351" s="20"/>
      <c r="E351" s="22" t="s">
        <v>37</v>
      </c>
      <c r="F351" s="40">
        <f>SUM(F352)</f>
        <v>2016</v>
      </c>
      <c r="G351" s="41"/>
      <c r="H351" s="40">
        <f>SUM(H352)</f>
        <v>2016</v>
      </c>
    </row>
    <row r="352" spans="1:8" ht="32.25" customHeight="1">
      <c r="A352" s="38">
        <v>343</v>
      </c>
      <c r="B352" s="19">
        <v>1006</v>
      </c>
      <c r="C352" s="21" t="s">
        <v>166</v>
      </c>
      <c r="D352" s="21"/>
      <c r="E352" s="22" t="s">
        <v>380</v>
      </c>
      <c r="F352" s="40">
        <f>SUM(F353+F356)</f>
        <v>2016</v>
      </c>
      <c r="G352" s="41" t="e">
        <f>G356+G355+G376</f>
        <v>#REF!</v>
      </c>
      <c r="H352" s="40">
        <f>SUM(H353+H356)</f>
        <v>2016</v>
      </c>
    </row>
    <row r="353" spans="1:8" ht="126" customHeight="1">
      <c r="A353" s="38">
        <v>344</v>
      </c>
      <c r="B353" s="19">
        <v>1006</v>
      </c>
      <c r="C353" s="21" t="s">
        <v>381</v>
      </c>
      <c r="D353" s="21"/>
      <c r="E353" s="22" t="s">
        <v>96</v>
      </c>
      <c r="F353" s="40">
        <f>SUM(F354:F355)</f>
        <v>597</v>
      </c>
      <c r="G353" s="41"/>
      <c r="H353" s="40">
        <f>SUM(H354:H355)</f>
        <v>597</v>
      </c>
    </row>
    <row r="354" spans="1:8" ht="32.25" customHeight="1">
      <c r="A354" s="38">
        <v>345</v>
      </c>
      <c r="B354" s="23">
        <v>1006</v>
      </c>
      <c r="C354" s="25" t="s">
        <v>381</v>
      </c>
      <c r="D354" s="25" t="s">
        <v>46</v>
      </c>
      <c r="E354" s="26" t="s">
        <v>195</v>
      </c>
      <c r="F354" s="42">
        <v>337.5</v>
      </c>
      <c r="G354" s="41"/>
      <c r="H354" s="42">
        <v>337.5</v>
      </c>
    </row>
    <row r="355" spans="1:8" ht="32.25" customHeight="1">
      <c r="A355" s="38">
        <v>346</v>
      </c>
      <c r="B355" s="23">
        <v>1006</v>
      </c>
      <c r="C355" s="25" t="s">
        <v>381</v>
      </c>
      <c r="D355" s="25" t="s">
        <v>60</v>
      </c>
      <c r="E355" s="26" t="s">
        <v>194</v>
      </c>
      <c r="F355" s="42">
        <v>259.5</v>
      </c>
      <c r="G355" s="41" t="e">
        <f>G359+#REF!+#REF!+G366+#REF!+#REF!+#REF!</f>
        <v>#REF!</v>
      </c>
      <c r="H355" s="42">
        <v>259.5</v>
      </c>
    </row>
    <row r="356" spans="1:8" ht="131.25" customHeight="1">
      <c r="A356" s="38">
        <v>347</v>
      </c>
      <c r="B356" s="19">
        <v>1006</v>
      </c>
      <c r="C356" s="21" t="s">
        <v>382</v>
      </c>
      <c r="D356" s="21"/>
      <c r="E356" s="22" t="s">
        <v>97</v>
      </c>
      <c r="F356" s="40">
        <f>SUM(F357:F358)</f>
        <v>1419</v>
      </c>
      <c r="G356" s="41" t="e">
        <f>G357</f>
        <v>#REF!</v>
      </c>
      <c r="H356" s="40">
        <f>SUM(H357:H358)</f>
        <v>1419</v>
      </c>
    </row>
    <row r="357" spans="1:8" ht="17.25" customHeight="1">
      <c r="A357" s="38">
        <v>348</v>
      </c>
      <c r="B357" s="23">
        <v>1006</v>
      </c>
      <c r="C357" s="25" t="s">
        <v>382</v>
      </c>
      <c r="D357" s="25" t="s">
        <v>46</v>
      </c>
      <c r="E357" s="26" t="s">
        <v>195</v>
      </c>
      <c r="F357" s="42">
        <v>856</v>
      </c>
      <c r="G357" s="41" t="e">
        <f>G358</f>
        <v>#REF!</v>
      </c>
      <c r="H357" s="42">
        <v>856</v>
      </c>
    </row>
    <row r="358" spans="1:8" ht="25.5" customHeight="1">
      <c r="A358" s="38">
        <v>349</v>
      </c>
      <c r="B358" s="23">
        <v>1006</v>
      </c>
      <c r="C358" s="25" t="s">
        <v>382</v>
      </c>
      <c r="D358" s="25" t="s">
        <v>60</v>
      </c>
      <c r="E358" s="26" t="s">
        <v>194</v>
      </c>
      <c r="F358" s="42">
        <v>563</v>
      </c>
      <c r="G358" s="41" t="e">
        <f>#REF!</f>
        <v>#REF!</v>
      </c>
      <c r="H358" s="42">
        <v>563</v>
      </c>
    </row>
    <row r="359" spans="1:8" ht="21.75" customHeight="1">
      <c r="A359" s="38">
        <v>350</v>
      </c>
      <c r="B359" s="19">
        <v>1100</v>
      </c>
      <c r="C359" s="20"/>
      <c r="D359" s="20"/>
      <c r="E359" s="22" t="s">
        <v>33</v>
      </c>
      <c r="F359" s="40">
        <f>SUM(F360)</f>
        <v>7941.2</v>
      </c>
      <c r="G359" s="41" t="e">
        <f>#REF!+#REF!</f>
        <v>#REF!</v>
      </c>
      <c r="H359" s="40">
        <f>SUM(H360)</f>
        <v>7941.24</v>
      </c>
    </row>
    <row r="360" spans="1:8" ht="21.75" customHeight="1">
      <c r="A360" s="60">
        <v>351</v>
      </c>
      <c r="B360" s="19">
        <v>1102</v>
      </c>
      <c r="C360" s="20"/>
      <c r="D360" s="20"/>
      <c r="E360" s="22" t="s">
        <v>184</v>
      </c>
      <c r="F360" s="40">
        <f>SUM(F361)</f>
        <v>7941.2</v>
      </c>
      <c r="G360" s="41"/>
      <c r="H360" s="40">
        <f>SUM(H361)</f>
        <v>7941.24</v>
      </c>
    </row>
    <row r="361" spans="1:8" ht="47.25" customHeight="1">
      <c r="A361" s="38">
        <v>352</v>
      </c>
      <c r="B361" s="19">
        <v>1102</v>
      </c>
      <c r="C361" s="21" t="s">
        <v>137</v>
      </c>
      <c r="D361" s="21"/>
      <c r="E361" s="22" t="s">
        <v>272</v>
      </c>
      <c r="F361" s="40">
        <f>SUM(F362+F364)</f>
        <v>7941.2</v>
      </c>
      <c r="G361" s="43">
        <v>14541</v>
      </c>
      <c r="H361" s="40">
        <f>SUM(H362+H364)</f>
        <v>7941.24</v>
      </c>
    </row>
    <row r="362" spans="1:8" ht="28.5" customHeight="1">
      <c r="A362" s="38">
        <v>353</v>
      </c>
      <c r="B362" s="19">
        <v>1102</v>
      </c>
      <c r="C362" s="21" t="s">
        <v>179</v>
      </c>
      <c r="D362" s="21"/>
      <c r="E362" s="37" t="s">
        <v>107</v>
      </c>
      <c r="F362" s="40">
        <f>SUM(F363)</f>
        <v>70</v>
      </c>
      <c r="G362" s="43"/>
      <c r="H362" s="40">
        <f>SUM(H363)</f>
        <v>70</v>
      </c>
    </row>
    <row r="363" spans="1:8" ht="35.25" customHeight="1">
      <c r="A363" s="38">
        <v>354</v>
      </c>
      <c r="B363" s="23">
        <v>1102</v>
      </c>
      <c r="C363" s="25" t="s">
        <v>179</v>
      </c>
      <c r="D363" s="25" t="s">
        <v>60</v>
      </c>
      <c r="E363" s="26" t="s">
        <v>194</v>
      </c>
      <c r="F363" s="42">
        <v>70</v>
      </c>
      <c r="G363" s="43"/>
      <c r="H363" s="42">
        <v>70</v>
      </c>
    </row>
    <row r="364" spans="1:8" ht="30.75" customHeight="1">
      <c r="A364" s="38">
        <v>355</v>
      </c>
      <c r="B364" s="19">
        <v>1102</v>
      </c>
      <c r="C364" s="21" t="s">
        <v>180</v>
      </c>
      <c r="D364" s="21"/>
      <c r="E364" s="22" t="s">
        <v>99</v>
      </c>
      <c r="F364" s="40">
        <f>SUM(F365:F367)</f>
        <v>7871.2</v>
      </c>
      <c r="G364" s="43">
        <v>7823</v>
      </c>
      <c r="H364" s="40">
        <f>SUM(H365:H367)</f>
        <v>7871.24</v>
      </c>
    </row>
    <row r="365" spans="1:8" ht="24" customHeight="1">
      <c r="A365" s="38">
        <v>356</v>
      </c>
      <c r="B365" s="23">
        <v>1102</v>
      </c>
      <c r="C365" s="25" t="s">
        <v>180</v>
      </c>
      <c r="D365" s="25" t="s">
        <v>40</v>
      </c>
      <c r="E365" s="26" t="s">
        <v>64</v>
      </c>
      <c r="F365" s="42">
        <v>5900</v>
      </c>
      <c r="G365" s="43"/>
      <c r="H365" s="42">
        <v>5900</v>
      </c>
    </row>
    <row r="366" spans="1:8" ht="27.75" customHeight="1">
      <c r="A366" s="38">
        <v>357</v>
      </c>
      <c r="B366" s="23">
        <v>1102</v>
      </c>
      <c r="C366" s="25" t="s">
        <v>180</v>
      </c>
      <c r="D366" s="25" t="s">
        <v>60</v>
      </c>
      <c r="E366" s="26" t="s">
        <v>98</v>
      </c>
      <c r="F366" s="42">
        <v>1921.2</v>
      </c>
      <c r="G366" s="41" t="e">
        <f>#REF!</f>
        <v>#REF!</v>
      </c>
      <c r="H366" s="42">
        <v>1921.24</v>
      </c>
    </row>
    <row r="367" spans="1:8" ht="21" customHeight="1">
      <c r="A367" s="38">
        <v>358</v>
      </c>
      <c r="B367" s="23">
        <v>1102</v>
      </c>
      <c r="C367" s="25" t="s">
        <v>180</v>
      </c>
      <c r="D367" s="25" t="s">
        <v>190</v>
      </c>
      <c r="E367" s="26" t="s">
        <v>191</v>
      </c>
      <c r="F367" s="42">
        <v>50</v>
      </c>
      <c r="G367" s="41"/>
      <c r="H367" s="42">
        <v>50</v>
      </c>
    </row>
    <row r="368" spans="1:8" s="1" customFormat="1" ht="15">
      <c r="A368" s="38">
        <v>359</v>
      </c>
      <c r="B368" s="19">
        <v>1200</v>
      </c>
      <c r="C368" s="21"/>
      <c r="D368" s="21"/>
      <c r="E368" s="39" t="s">
        <v>52</v>
      </c>
      <c r="F368" s="40">
        <f>SUM(F369)</f>
        <v>503</v>
      </c>
      <c r="G368" s="43"/>
      <c r="H368" s="40">
        <f>SUM(H369)</f>
        <v>503.03999999999996</v>
      </c>
    </row>
    <row r="369" spans="1:9" s="1" customFormat="1" ht="15">
      <c r="A369" s="38">
        <v>360</v>
      </c>
      <c r="B369" s="19">
        <v>1202</v>
      </c>
      <c r="C369" s="21"/>
      <c r="D369" s="21"/>
      <c r="E369" s="39" t="s">
        <v>185</v>
      </c>
      <c r="F369" s="40">
        <f>SUM(F370+F373)</f>
        <v>503</v>
      </c>
      <c r="G369" s="43"/>
      <c r="H369" s="40">
        <f>SUM(H370+H373)</f>
        <v>503.03999999999996</v>
      </c>
    </row>
    <row r="370" spans="1:9" s="1" customFormat="1" ht="39.75" customHeight="1">
      <c r="A370" s="38">
        <v>361</v>
      </c>
      <c r="B370" s="19">
        <v>1202</v>
      </c>
      <c r="C370" s="21" t="s">
        <v>119</v>
      </c>
      <c r="D370" s="21"/>
      <c r="E370" s="22" t="s">
        <v>267</v>
      </c>
      <c r="F370" s="40">
        <f>SUM(F371)</f>
        <v>353</v>
      </c>
      <c r="G370" s="43"/>
      <c r="H370" s="40">
        <f>SUM(H371)</f>
        <v>353.02</v>
      </c>
    </row>
    <row r="371" spans="1:9" s="2" customFormat="1" ht="32.25" customHeight="1">
      <c r="A371" s="38">
        <v>362</v>
      </c>
      <c r="B371" s="19">
        <v>1202</v>
      </c>
      <c r="C371" s="21" t="s">
        <v>171</v>
      </c>
      <c r="D371" s="21"/>
      <c r="E371" s="22" t="s">
        <v>100</v>
      </c>
      <c r="F371" s="40">
        <f>SUM(F372)</f>
        <v>353</v>
      </c>
      <c r="G371" s="41"/>
      <c r="H371" s="40">
        <f>SUM(H372)</f>
        <v>353.02</v>
      </c>
      <c r="I371" s="1"/>
    </row>
    <row r="372" spans="1:9" ht="21" customHeight="1">
      <c r="A372" s="38">
        <v>363</v>
      </c>
      <c r="B372" s="23">
        <v>1202</v>
      </c>
      <c r="C372" s="25" t="s">
        <v>171</v>
      </c>
      <c r="D372" s="25" t="s">
        <v>283</v>
      </c>
      <c r="E372" s="61" t="s">
        <v>362</v>
      </c>
      <c r="F372" s="42">
        <v>353</v>
      </c>
      <c r="G372" s="43"/>
      <c r="H372" s="42">
        <v>353.02</v>
      </c>
      <c r="I372" s="2"/>
    </row>
    <row r="373" spans="1:9">
      <c r="A373" s="38">
        <v>364</v>
      </c>
      <c r="B373" s="19">
        <v>1202</v>
      </c>
      <c r="C373" s="21" t="s">
        <v>114</v>
      </c>
      <c r="D373" s="25"/>
      <c r="E373" s="22" t="s">
        <v>57</v>
      </c>
      <c r="F373" s="40">
        <f>SUM(F374)</f>
        <v>150</v>
      </c>
      <c r="G373" s="43"/>
      <c r="H373" s="40">
        <f>SUM(H374)</f>
        <v>150.02000000000001</v>
      </c>
    </row>
    <row r="374" spans="1:9" ht="35.25" customHeight="1">
      <c r="A374" s="38">
        <v>365</v>
      </c>
      <c r="B374" s="19">
        <v>1202</v>
      </c>
      <c r="C374" s="21" t="s">
        <v>177</v>
      </c>
      <c r="D374" s="25"/>
      <c r="E374" s="22" t="s">
        <v>101</v>
      </c>
      <c r="F374" s="40">
        <f>SUM(F375)</f>
        <v>150</v>
      </c>
      <c r="G374" s="43"/>
      <c r="H374" s="40">
        <f>SUM(H375)</f>
        <v>150.02000000000001</v>
      </c>
    </row>
    <row r="375" spans="1:9" ht="20.25" customHeight="1">
      <c r="A375" s="38">
        <v>366</v>
      </c>
      <c r="B375" s="23">
        <v>1202</v>
      </c>
      <c r="C375" s="25" t="s">
        <v>177</v>
      </c>
      <c r="D375" s="25" t="s">
        <v>283</v>
      </c>
      <c r="E375" s="61" t="s">
        <v>362</v>
      </c>
      <c r="F375" s="42">
        <v>150</v>
      </c>
      <c r="G375" s="43"/>
      <c r="H375" s="42">
        <v>150.02000000000001</v>
      </c>
    </row>
    <row r="376" spans="1:9" s="2" customFormat="1" ht="30">
      <c r="A376" s="38">
        <v>367</v>
      </c>
      <c r="B376" s="19">
        <v>1300</v>
      </c>
      <c r="C376" s="25"/>
      <c r="D376" s="25"/>
      <c r="E376" s="39" t="s">
        <v>6</v>
      </c>
      <c r="F376" s="40">
        <f>SUM(F377)</f>
        <v>0.35</v>
      </c>
      <c r="G376" s="41" t="e">
        <f>#REF!+G380</f>
        <v>#REF!</v>
      </c>
      <c r="H376" s="40">
        <f>SUM(H377)</f>
        <v>0</v>
      </c>
      <c r="I376"/>
    </row>
    <row r="377" spans="1:9" s="2" customFormat="1" ht="30">
      <c r="A377" s="38">
        <v>368</v>
      </c>
      <c r="B377" s="19">
        <v>1301</v>
      </c>
      <c r="C377" s="25"/>
      <c r="D377" s="25"/>
      <c r="E377" s="39" t="s">
        <v>186</v>
      </c>
      <c r="F377" s="40">
        <f>SUM(F378)</f>
        <v>0.35</v>
      </c>
      <c r="G377" s="41"/>
      <c r="H377" s="40">
        <f>SUM(H378)</f>
        <v>0</v>
      </c>
      <c r="I377"/>
    </row>
    <row r="378" spans="1:9" s="1" customFormat="1" ht="38.25">
      <c r="A378" s="38">
        <v>369</v>
      </c>
      <c r="B378" s="19">
        <v>1301</v>
      </c>
      <c r="C378" s="21" t="s">
        <v>119</v>
      </c>
      <c r="D378" s="21"/>
      <c r="E378" s="22" t="s">
        <v>267</v>
      </c>
      <c r="F378" s="40">
        <f>SUM(F379)</f>
        <v>0.35</v>
      </c>
      <c r="G378" s="43"/>
      <c r="H378" s="40">
        <f>SUM(H379)</f>
        <v>0</v>
      </c>
      <c r="I378" s="2"/>
    </row>
    <row r="379" spans="1:9" s="2" customFormat="1" ht="15" customHeight="1">
      <c r="A379" s="38">
        <v>370</v>
      </c>
      <c r="B379" s="19">
        <v>1301</v>
      </c>
      <c r="C379" s="21" t="s">
        <v>172</v>
      </c>
      <c r="D379" s="21"/>
      <c r="E379" s="22" t="s">
        <v>102</v>
      </c>
      <c r="F379" s="40">
        <f>F380</f>
        <v>0.35</v>
      </c>
      <c r="G379" s="41"/>
      <c r="H379" s="40">
        <f>H380</f>
        <v>0</v>
      </c>
      <c r="I379" s="1"/>
    </row>
    <row r="380" spans="1:9" ht="24" customHeight="1">
      <c r="A380" s="38">
        <v>371</v>
      </c>
      <c r="B380" s="23">
        <v>1301</v>
      </c>
      <c r="C380" s="25" t="s">
        <v>172</v>
      </c>
      <c r="D380" s="25" t="s">
        <v>187</v>
      </c>
      <c r="E380" s="26" t="s">
        <v>258</v>
      </c>
      <c r="F380" s="42">
        <v>0.35</v>
      </c>
      <c r="G380" s="41" t="e">
        <f>#REF!</f>
        <v>#REF!</v>
      </c>
      <c r="H380" s="42">
        <v>0</v>
      </c>
      <c r="I380" s="2"/>
    </row>
    <row r="381" spans="1:9" ht="16.5" customHeight="1">
      <c r="A381" s="38">
        <v>372</v>
      </c>
      <c r="B381" s="23"/>
      <c r="C381" s="25"/>
      <c r="D381" s="25"/>
      <c r="E381" s="39" t="s">
        <v>31</v>
      </c>
      <c r="F381" s="62">
        <f>SUM(F9+F75+F81+F127+F192+F231+F236+F293+F313+F359+F368+F376)</f>
        <v>306031.40100000001</v>
      </c>
      <c r="G381" s="41" t="e">
        <f>G9+G75+G81+#REF!+#REF!+G233+#REF!+G314+G352+#REF!+#REF!</f>
        <v>#REF!</v>
      </c>
      <c r="H381" s="62">
        <f>SUM(H9+H75+H81+H127+H192+H231+H236+H293+H313+H359+H368+H376)</f>
        <v>314366.95899999997</v>
      </c>
      <c r="I381" s="11"/>
    </row>
    <row r="382" spans="1:9" ht="12.75" customHeight="1">
      <c r="A382" s="63"/>
      <c r="B382" s="64"/>
      <c r="C382" s="65"/>
      <c r="D382" s="66"/>
      <c r="E382" s="67"/>
      <c r="F382" s="35"/>
      <c r="G382" s="33"/>
      <c r="H382" s="33"/>
    </row>
    <row r="383" spans="1:9" ht="12.75" customHeight="1">
      <c r="A383" s="93" t="s">
        <v>397</v>
      </c>
      <c r="B383" s="93"/>
      <c r="C383" s="93"/>
      <c r="D383" s="93"/>
      <c r="E383" s="93"/>
      <c r="F383" s="93"/>
      <c r="G383" s="87"/>
      <c r="H383" s="87"/>
    </row>
    <row r="384" spans="1:9">
      <c r="A384" s="81"/>
      <c r="B384" s="82"/>
      <c r="C384" s="82"/>
      <c r="D384" s="82"/>
      <c r="E384" s="82"/>
      <c r="F384" s="82"/>
      <c r="G384" s="12"/>
    </row>
    <row r="386" spans="7:8">
      <c r="G386" s="5"/>
      <c r="H386" s="5"/>
    </row>
  </sheetData>
  <autoFilter ref="A8:G383"/>
  <mergeCells count="9">
    <mergeCell ref="A384:F384"/>
    <mergeCell ref="I196:L196"/>
    <mergeCell ref="I99:J99"/>
    <mergeCell ref="A6:H6"/>
    <mergeCell ref="E1:H1"/>
    <mergeCell ref="E2:H2"/>
    <mergeCell ref="E3:H3"/>
    <mergeCell ref="B4:H4"/>
    <mergeCell ref="A383:H383"/>
  </mergeCells>
  <phoneticPr fontId="6" type="noConversion"/>
  <pageMargins left="0.78740157480314965" right="0.19685039370078741" top="0.19685039370078741" bottom="0.19685039370078741" header="0" footer="0"/>
  <pageSetup paperSize="9" scale="80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2019-09-30T05:58:42Z</cp:lastPrinted>
  <dcterms:created xsi:type="dcterms:W3CDTF">1996-10-08T23:32:33Z</dcterms:created>
  <dcterms:modified xsi:type="dcterms:W3CDTF">2019-10-04T06:22:17Z</dcterms:modified>
</cp:coreProperties>
</file>