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1"/>
  </bookViews>
  <sheets>
    <sheet name="Мугай Расчет объ.2021" sheetId="1" r:id="rId1"/>
    <sheet name="2021" sheetId="2" r:id="rId2"/>
  </sheets>
  <definedNames>
    <definedName name="_ftnref1" localSheetId="0">'Мугай Расчет объ.2021'!#REF!</definedName>
    <definedName name="_ftnref2" localSheetId="0">'Мугай Расчет объ.2021'!#REF!</definedName>
    <definedName name="_xlnm.Print_Area" localSheetId="1">'2021'!$A$1:$Y$14</definedName>
    <definedName name="_xlnm.Print_Area" localSheetId="0">'Мугай Расчет объ.2021'!$A$1:$M$21</definedName>
  </definedNames>
  <calcPr calcId="162913" refMode="R1C1"/>
</workbook>
</file>

<file path=xl/calcChain.xml><?xml version="1.0" encoding="utf-8"?>
<calcChain xmlns="http://schemas.openxmlformats.org/spreadsheetml/2006/main">
  <c r="G11" i="2" l="1"/>
  <c r="L15" i="2"/>
  <c r="L9" i="2" s="1"/>
  <c r="G12" i="2"/>
  <c r="S15" i="2"/>
  <c r="R15" i="2"/>
  <c r="D10" i="2" l="1"/>
  <c r="W15" i="2" l="1"/>
  <c r="Q15" i="2"/>
  <c r="D9" i="2"/>
  <c r="H11" i="2" l="1"/>
  <c r="H9" i="2"/>
  <c r="D13" i="2" l="1"/>
  <c r="H10" i="2" l="1"/>
  <c r="O17" i="2" l="1"/>
  <c r="G13" i="2"/>
  <c r="Q10" i="2"/>
  <c r="K11" i="2"/>
  <c r="Y11" i="2" s="1"/>
  <c r="S10" i="2"/>
  <c r="W9" i="2"/>
  <c r="G11" i="1"/>
  <c r="G10" i="1"/>
  <c r="G9" i="1"/>
  <c r="G8" i="1"/>
  <c r="X12" i="2"/>
  <c r="X11" i="2"/>
  <c r="T11" i="2"/>
  <c r="E13" i="2"/>
  <c r="F13" i="2"/>
  <c r="J13" i="2"/>
  <c r="N10" i="2"/>
  <c r="O10" i="2"/>
  <c r="U10" i="2"/>
  <c r="R9" i="2"/>
  <c r="O9" i="2"/>
  <c r="O13" i="2" s="1"/>
  <c r="B13" i="2"/>
  <c r="W10" i="2"/>
  <c r="P10" i="2"/>
  <c r="V10" i="2"/>
  <c r="R10" i="2"/>
  <c r="M10" i="2"/>
  <c r="I10" i="2"/>
  <c r="K10" i="2" s="1"/>
  <c r="P9" i="2"/>
  <c r="I9" i="2"/>
  <c r="V9" i="2"/>
  <c r="M9" i="2"/>
  <c r="M13" i="2" s="1"/>
  <c r="S9" i="2"/>
  <c r="K9" i="2"/>
  <c r="Q9" i="2"/>
  <c r="U9" i="2"/>
  <c r="N9" i="2"/>
  <c r="N13" i="2"/>
  <c r="I13" i="2" l="1"/>
  <c r="P13" i="2"/>
  <c r="V13" i="2"/>
  <c r="B10" i="1"/>
  <c r="F10" i="1" s="1"/>
  <c r="I10" i="1" s="1"/>
  <c r="S13" i="2"/>
  <c r="W13" i="2"/>
  <c r="B8" i="1"/>
  <c r="B9" i="1"/>
  <c r="R13" i="2"/>
  <c r="X9" i="2"/>
  <c r="H8" i="1" s="1"/>
  <c r="X10" i="2"/>
  <c r="H9" i="1" s="1"/>
  <c r="U13" i="2"/>
  <c r="H13" i="2"/>
  <c r="Q13" i="2"/>
  <c r="K12" i="2"/>
  <c r="Y12" i="2" s="1"/>
  <c r="B11" i="1" l="1"/>
  <c r="F11" i="1" s="1"/>
  <c r="I11" i="1" s="1"/>
  <c r="H12" i="1"/>
  <c r="X13" i="2"/>
  <c r="K13" i="2"/>
  <c r="D16" i="2"/>
  <c r="L10" i="2"/>
  <c r="L13" i="2" s="1"/>
  <c r="T10" i="2" l="1"/>
  <c r="B12" i="1"/>
  <c r="Y10" i="2"/>
  <c r="C9" i="1"/>
  <c r="F9" i="1" s="1"/>
  <c r="I9" i="1" s="1"/>
  <c r="T9" i="2"/>
  <c r="Y9" i="2" l="1"/>
  <c r="Y13" i="2" s="1"/>
  <c r="Y18" i="2" s="1"/>
  <c r="T13" i="2"/>
  <c r="C8" i="1"/>
  <c r="F8" i="1" l="1"/>
  <c r="C12" i="1"/>
  <c r="F12" i="1" l="1"/>
  <c r="I8" i="1"/>
  <c r="I12" i="1" s="1"/>
</calcChain>
</file>

<file path=xl/sharedStrings.xml><?xml version="1.0" encoding="utf-8"?>
<sst xmlns="http://schemas.openxmlformats.org/spreadsheetml/2006/main" count="63" uniqueCount="51">
  <si>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</si>
  <si>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</si>
  <si>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</si>
  <si>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</si>
  <si>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</si>
  <si>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Нормативные затраты на общехозяйственные нужды</t>
  </si>
  <si>
    <t>Наименование муниципальной услуги</t>
  </si>
  <si>
    <t>тыс. руб.  за единицу</t>
  </si>
  <si>
    <t>единиц</t>
  </si>
  <si>
    <t>тыс. рублей</t>
  </si>
  <si>
    <t>Объем  муниципальной услуги</t>
  </si>
  <si>
    <t>Затраты    на содержание имущества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</si>
  <si>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</si>
  <si>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</si>
  <si>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учебные расходы</t>
  </si>
  <si>
    <t>интернет</t>
  </si>
  <si>
    <t>услуги связи</t>
  </si>
  <si>
    <t>расходы на содержание имущества</t>
  </si>
  <si>
    <t>прочие услуги</t>
  </si>
  <si>
    <t>продукты питания</t>
  </si>
  <si>
    <t>приобретение материалов</t>
  </si>
  <si>
    <t>кол. Учащ.</t>
  </si>
  <si>
    <t>итого</t>
  </si>
  <si>
    <t>з/пл. за год + начисления прочего персонала</t>
  </si>
  <si>
    <t>з/пл. за год + начисления учителей</t>
  </si>
  <si>
    <t>доля в %</t>
  </si>
  <si>
    <t>электроэнергия 90%</t>
  </si>
  <si>
    <t>электроэнергия 10%</t>
  </si>
  <si>
    <t>прочие ком. Услуги</t>
  </si>
  <si>
    <t>нормативные затраты, непосредственно связанные с оказанием муниц.услуги</t>
  </si>
  <si>
    <t>наименование услуги</t>
  </si>
  <si>
    <t xml:space="preserve"> </t>
  </si>
  <si>
    <t>подвоз учащихся</t>
  </si>
  <si>
    <t>прочие расходы</t>
  </si>
  <si>
    <t>Теплоэнергия 50%</t>
  </si>
  <si>
    <t>организация отдыха детей в каникулярное время</t>
  </si>
  <si>
    <t>Организация отдыха детей в каникулярное время</t>
  </si>
  <si>
    <t>Организация питания обучающихся</t>
  </si>
  <si>
    <t>МБОУ "Мугайская ООШ"</t>
  </si>
  <si>
    <t>нормативные затраты на оказание услуг</t>
  </si>
  <si>
    <t>Базовый норматив  затрат на оказание муниципальной услуги</t>
  </si>
  <si>
    <t>Базовый норматив  затрат на общехозяйственные нужды</t>
  </si>
  <si>
    <t>Базовый норматив  затрат, непосредственно связанных с оказанием муниципальной услуги</t>
  </si>
  <si>
    <t>Территориальный коэффициент</t>
  </si>
  <si>
    <t xml:space="preserve">Итого нормативные затраты на оказание  муниципальной услуги   </t>
  </si>
  <si>
    <t>Отраслевой коэффициент</t>
  </si>
  <si>
    <t xml:space="preserve">Приложение №1 </t>
  </si>
  <si>
    <t>компенсация за питание</t>
  </si>
  <si>
    <t xml:space="preserve">Нормативные затраты на оказание  муниципальных услуг (выполнение работ) на 2021 год </t>
  </si>
  <si>
    <t xml:space="preserve">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</si>
  <si>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Распределение нормативных затрат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</si>
</sst>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0" fillId="0" borderId="0" xfId="0" applyNumberFormat="1"/>
    <xf numFmtId="0" fontId="0" fillId="0" borderId="11" xfId="0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5" fontId="5" fillId="0" borderId="1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13" fillId="0" borderId="11" xfId="1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2" fontId="15" fillId="0" borderId="7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5" fillId="0" borderId="18" xfId="0" applyNumberFormat="1" applyFont="1" applyBorder="1" applyAlignment="1">
      <alignment horizontal="center" vertical="top" wrapText="1"/>
    </xf>
    <xf numFmtId="0" fontId="15" fillId="0" borderId="7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G10" sqref="G10"/>
    </sheetView>
  </sheetViews>
  <sheetFormatPr defaultRowHeight="15" x14ac:dyDescent="0.25"/>
  <cols>
    <col min="1" max="1" width="22.85546875" customWidth="1"/>
    <col min="2" max="2" width="17.140625" customWidth="1"/>
    <col min="3" max="3" width="17.42578125" customWidth="1"/>
    <col min="4" max="4" width="11.140625" customWidth="1"/>
    <col min="5" max="5" width="11.28515625" customWidth="1"/>
    <col min="6" max="6" width="16.85546875" customWidth="1"/>
    <col min="7" max="7" width="12.140625" customWidth="1"/>
    <col min="8" max="8" width="12.28515625" customWidth="1"/>
    <col min="9" max="9" width="15.28515625" customWidth="1"/>
  </cols>
  <sheetData>
    <row r="1" spans="1:9" ht="28.5" customHeight="1" x14ac:dyDescent="0.25">
      <c r="H1" s="63" t="s">
        <v>46</v>
      </c>
      <c r="I1" s="64"/>
    </row>
    <row r="2" spans="1:9" ht="18.75" x14ac:dyDescent="0.3">
      <c r="A2" s="66" t="s">
        <v>38</v>
      </c>
      <c r="B2" s="66"/>
      <c r="C2" s="66"/>
      <c r="D2" s="66"/>
      <c r="E2" s="66"/>
      <c r="F2" s="66"/>
      <c r="G2" s="66"/>
      <c r="H2" s="66"/>
      <c r="I2" s="66"/>
    </row>
    <row r="3" spans="1:9" ht="49.5" customHeight="1" x14ac:dyDescent="0.25">
      <c r="A3" s="69" t="s">
        <v>48</v>
      </c>
      <c r="B3" s="70"/>
      <c r="C3" s="70"/>
      <c r="D3" s="70"/>
      <c r="E3" s="70"/>
      <c r="F3" s="70"/>
      <c r="G3" s="70"/>
      <c r="H3" s="70"/>
      <c r="I3" s="70"/>
    </row>
    <row r="4" spans="1:9" ht="49.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</row>
    <row r="5" spans="1:9" ht="93" customHeight="1" thickBot="1" x14ac:dyDescent="0.3">
      <c r="A5" s="74" t="s">
        <v>6</v>
      </c>
      <c r="B5" s="2" t="s">
        <v>42</v>
      </c>
      <c r="C5" s="2" t="s">
        <v>41</v>
      </c>
      <c r="D5" s="2" t="s">
        <v>43</v>
      </c>
      <c r="E5" s="2" t="s">
        <v>45</v>
      </c>
      <c r="F5" s="2" t="s">
        <v>40</v>
      </c>
      <c r="G5" s="2" t="s">
        <v>10</v>
      </c>
      <c r="H5" s="2" t="s">
        <v>11</v>
      </c>
      <c r="I5" s="2" t="s">
        <v>44</v>
      </c>
    </row>
    <row r="6" spans="1:9" ht="30.75" thickBot="1" x14ac:dyDescent="0.3">
      <c r="A6" s="75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 x14ac:dyDescent="0.3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 x14ac:dyDescent="0.3">
      <c r="A8" s="10" t="s">
        <v>12</v>
      </c>
      <c r="B8" s="38">
        <f>'2021'!K9/G8</f>
        <v>104.00204081632654</v>
      </c>
      <c r="C8" s="38">
        <f>'2021'!T9/G8</f>
        <v>118.39412857142857</v>
      </c>
      <c r="D8" s="53">
        <v>1</v>
      </c>
      <c r="E8" s="53">
        <v>1</v>
      </c>
      <c r="F8" s="38">
        <f>B8+C8</f>
        <v>222.39616938775509</v>
      </c>
      <c r="G8" s="39">
        <f>'2021'!C9</f>
        <v>49</v>
      </c>
      <c r="H8" s="59">
        <f>'2021'!X9</f>
        <v>934.86400000000003</v>
      </c>
      <c r="I8" s="61">
        <f>(F8*G8)+H8</f>
        <v>11832.2763</v>
      </c>
    </row>
    <row r="9" spans="1:9" ht="44.25" customHeight="1" thickBot="1" x14ac:dyDescent="0.3">
      <c r="A9" s="11" t="s">
        <v>13</v>
      </c>
      <c r="B9" s="36">
        <f>'2021'!K10/G9</f>
        <v>150.26779661016948</v>
      </c>
      <c r="C9" s="36">
        <f>'2021'!T10/G9</f>
        <v>101.93199491525425</v>
      </c>
      <c r="D9" s="54">
        <v>1</v>
      </c>
      <c r="E9" s="52">
        <v>1</v>
      </c>
      <c r="F9" s="38">
        <f>B9+C9</f>
        <v>252.19979152542373</v>
      </c>
      <c r="G9" s="37">
        <f>'2021'!C10</f>
        <v>59</v>
      </c>
      <c r="H9" s="60">
        <f>'2021'!X10</f>
        <v>969.13600000000008</v>
      </c>
      <c r="I9" s="61">
        <f>(F9*G9)+H9</f>
        <v>15848.923700000001</v>
      </c>
    </row>
    <row r="10" spans="1:9" ht="33" customHeight="1" thickBot="1" x14ac:dyDescent="0.3">
      <c r="A10" s="44" t="s">
        <v>36</v>
      </c>
      <c r="B10" s="45">
        <f>'2021'!K11/G10</f>
        <v>3.6083333333333338</v>
      </c>
      <c r="C10" s="45">
        <v>0</v>
      </c>
      <c r="D10" s="55">
        <v>1</v>
      </c>
      <c r="E10" s="56">
        <v>1</v>
      </c>
      <c r="F10" s="46">
        <f>B10+C10</f>
        <v>3.6083333333333338</v>
      </c>
      <c r="G10" s="47">
        <f>'2021'!C11</f>
        <v>60</v>
      </c>
      <c r="H10" s="47">
        <v>0</v>
      </c>
      <c r="I10" s="48">
        <f>(F10*G10)+H10</f>
        <v>216.50000000000003</v>
      </c>
    </row>
    <row r="11" spans="1:9" ht="33" customHeight="1" thickBot="1" x14ac:dyDescent="0.3">
      <c r="A11" s="12" t="s">
        <v>37</v>
      </c>
      <c r="B11" s="49">
        <f>'2021'!K12/G11</f>
        <v>4.8037037037037047</v>
      </c>
      <c r="C11" s="34">
        <v>0</v>
      </c>
      <c r="D11" s="54">
        <v>1</v>
      </c>
      <c r="E11" s="52">
        <v>1</v>
      </c>
      <c r="F11" s="38">
        <f>B11+C11</f>
        <v>4.8037037037037047</v>
      </c>
      <c r="G11" s="35">
        <f>'2021'!C12</f>
        <v>108</v>
      </c>
      <c r="H11" s="35">
        <v>0</v>
      </c>
      <c r="I11" s="40">
        <f>(F11*G11)+H11</f>
        <v>518.80000000000007</v>
      </c>
    </row>
    <row r="12" spans="1:9" x14ac:dyDescent="0.25">
      <c r="A12" s="11" t="s">
        <v>0</v>
      </c>
      <c r="B12" s="67">
        <f>B8+B9+B10+B11</f>
        <v>262.68187446353306</v>
      </c>
      <c r="C12" s="67">
        <f>C8+C9+C10+C11</f>
        <v>220.32612348668283</v>
      </c>
      <c r="D12" s="71">
        <v>1</v>
      </c>
      <c r="E12" s="71">
        <v>1</v>
      </c>
      <c r="F12" s="67">
        <f>F8+F9+F10+F11</f>
        <v>483.00799795021589</v>
      </c>
      <c r="G12" s="67">
        <v>122</v>
      </c>
      <c r="H12" s="67">
        <f>H8+H9+H10+H11</f>
        <v>1904</v>
      </c>
      <c r="I12" s="67">
        <f>I8+I9+I10+I11</f>
        <v>28416.5</v>
      </c>
    </row>
    <row r="13" spans="1:9" x14ac:dyDescent="0.25">
      <c r="A13" s="11" t="s">
        <v>1</v>
      </c>
      <c r="B13" s="67"/>
      <c r="C13" s="67"/>
      <c r="D13" s="72"/>
      <c r="E13" s="72"/>
      <c r="F13" s="67"/>
      <c r="G13" s="67"/>
      <c r="H13" s="67"/>
      <c r="I13" s="67"/>
    </row>
    <row r="14" spans="1:9" ht="15.75" thickBot="1" x14ac:dyDescent="0.3">
      <c r="A14" s="10" t="s">
        <v>2</v>
      </c>
      <c r="B14" s="68"/>
      <c r="C14" s="68"/>
      <c r="D14" s="73"/>
      <c r="E14" s="73"/>
      <c r="F14" s="68"/>
      <c r="G14" s="68"/>
      <c r="H14" s="68"/>
      <c r="I14" s="68"/>
    </row>
    <row r="15" spans="1:9" x14ac:dyDescent="0.25">
      <c r="A15" s="1"/>
    </row>
    <row r="18" spans="1:14" ht="16.5" x14ac:dyDescent="0.25">
      <c r="A18" s="5" t="s">
        <v>3</v>
      </c>
    </row>
    <row r="19" spans="1:14" ht="41.25" customHeight="1" x14ac:dyDescent="0.25">
      <c r="A19" s="65" t="s">
        <v>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</sheetData>
  <mergeCells count="14">
    <mergeCell ref="H1:I1"/>
    <mergeCell ref="A19:N19"/>
    <mergeCell ref="A2:I2"/>
    <mergeCell ref="H12:H14"/>
    <mergeCell ref="I12:I14"/>
    <mergeCell ref="A3:I3"/>
    <mergeCell ref="D12:D14"/>
    <mergeCell ref="E12:E14"/>
    <mergeCell ref="A5:A6"/>
    <mergeCell ref="B12:B14"/>
    <mergeCell ref="C12:C14"/>
    <mergeCell ref="A4:I4"/>
    <mergeCell ref="F12:F14"/>
    <mergeCell ref="G12:G14"/>
  </mergeCells>
  <pageMargins left="0" right="0" top="0" bottom="0" header="0" footer="0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G1" zoomScale="90" zoomScaleNormal="90" workbookViewId="0">
      <selection activeCell="A5" sqref="A5:Y5"/>
    </sheetView>
  </sheetViews>
  <sheetFormatPr defaultRowHeight="15" x14ac:dyDescent="0.2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3" width="8.5703125" customWidth="1"/>
    <col min="24" max="24" width="16.5703125" customWidth="1"/>
    <col min="25" max="25" width="9.140625" style="13"/>
  </cols>
  <sheetData>
    <row r="1" spans="1:25" ht="18.75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18.75" x14ac:dyDescent="0.3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8.7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18.75" x14ac:dyDescent="0.3">
      <c r="A4" s="77" t="s">
        <v>38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50"/>
      <c r="T4" s="50"/>
      <c r="U4" s="50"/>
      <c r="V4" s="50"/>
      <c r="W4" s="50"/>
      <c r="X4" s="50"/>
      <c r="Y4" s="50"/>
    </row>
    <row r="5" spans="1:25" ht="18.75" x14ac:dyDescent="0.3">
      <c r="A5" s="78" t="s">
        <v>50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5.75" thickBot="1" x14ac:dyDescent="0.3"/>
    <row r="7" spans="1:25" ht="36.75" customHeight="1" thickBot="1" x14ac:dyDescent="0.3">
      <c r="A7" s="80" t="s">
        <v>30</v>
      </c>
      <c r="B7" s="81" t="s">
        <v>25</v>
      </c>
      <c r="C7" s="81" t="s">
        <v>21</v>
      </c>
      <c r="D7" s="84" t="s">
        <v>29</v>
      </c>
      <c r="E7" s="85"/>
      <c r="F7" s="85"/>
      <c r="G7" s="85"/>
      <c r="H7" s="85"/>
      <c r="I7" s="85"/>
      <c r="J7" s="86"/>
      <c r="K7" s="87"/>
      <c r="L7" s="88" t="s">
        <v>5</v>
      </c>
      <c r="M7" s="86"/>
      <c r="N7" s="86"/>
      <c r="O7" s="86"/>
      <c r="P7" s="86"/>
      <c r="Q7" s="86"/>
      <c r="R7" s="86"/>
      <c r="S7" s="86"/>
      <c r="T7" s="87"/>
      <c r="U7" s="89" t="s">
        <v>11</v>
      </c>
      <c r="V7" s="90"/>
      <c r="W7" s="90"/>
      <c r="X7" s="90"/>
      <c r="Y7" s="82" t="s">
        <v>39</v>
      </c>
    </row>
    <row r="8" spans="1:25" ht="77.25" customHeight="1" x14ac:dyDescent="0.25">
      <c r="A8" s="80"/>
      <c r="B8" s="80"/>
      <c r="C8" s="80"/>
      <c r="D8" s="14" t="s">
        <v>24</v>
      </c>
      <c r="E8" s="57" t="s">
        <v>47</v>
      </c>
      <c r="F8" s="15" t="s">
        <v>32</v>
      </c>
      <c r="G8" s="15" t="s">
        <v>19</v>
      </c>
      <c r="H8" s="15" t="s">
        <v>14</v>
      </c>
      <c r="I8" s="15" t="s">
        <v>15</v>
      </c>
      <c r="J8" s="15"/>
      <c r="K8" s="15" t="s">
        <v>22</v>
      </c>
      <c r="L8" s="15" t="s">
        <v>23</v>
      </c>
      <c r="M8" s="15" t="s">
        <v>16</v>
      </c>
      <c r="N8" s="15" t="s">
        <v>26</v>
      </c>
      <c r="O8" s="15" t="s">
        <v>34</v>
      </c>
      <c r="P8" s="15" t="s">
        <v>28</v>
      </c>
      <c r="Q8" s="15" t="s">
        <v>17</v>
      </c>
      <c r="R8" s="15" t="s">
        <v>18</v>
      </c>
      <c r="S8" s="15" t="s">
        <v>20</v>
      </c>
      <c r="T8" s="16" t="s">
        <v>22</v>
      </c>
      <c r="U8" s="15" t="s">
        <v>27</v>
      </c>
      <c r="V8" s="15" t="s">
        <v>34</v>
      </c>
      <c r="W8" s="17" t="s">
        <v>33</v>
      </c>
      <c r="X8" s="18" t="s">
        <v>22</v>
      </c>
      <c r="Y8" s="83"/>
    </row>
    <row r="9" spans="1:25" ht="39" thickBot="1" x14ac:dyDescent="0.3">
      <c r="A9" s="10" t="s">
        <v>12</v>
      </c>
      <c r="B9" s="51">
        <v>0.49099999999999999</v>
      </c>
      <c r="C9" s="20">
        <v>49</v>
      </c>
      <c r="D9" s="21">
        <f>3769.8-620.1+950+400+400</f>
        <v>4899.7000000000007</v>
      </c>
      <c r="E9" s="21">
        <v>0</v>
      </c>
      <c r="F9" s="21"/>
      <c r="G9" s="22"/>
      <c r="H9" s="22">
        <f>H15*B9</f>
        <v>181.67</v>
      </c>
      <c r="I9" s="22">
        <f>I15*B9</f>
        <v>14.73</v>
      </c>
      <c r="J9" s="22"/>
      <c r="K9" s="23">
        <f>SUM(D9:J9)</f>
        <v>5096.1000000000004</v>
      </c>
      <c r="L9" s="22">
        <f>L15*B9</f>
        <v>4109.64545</v>
      </c>
      <c r="M9" s="22">
        <f>M15*B9</f>
        <v>6.383</v>
      </c>
      <c r="N9" s="22">
        <f>N15*B9</f>
        <v>232.24299999999999</v>
      </c>
      <c r="O9" s="21">
        <f>O15*B9</f>
        <v>883.89819999999997</v>
      </c>
      <c r="P9" s="22">
        <f>P15*B9</f>
        <v>32.700599999999994</v>
      </c>
      <c r="Q9" s="22">
        <f>Q15*B9</f>
        <v>181.12989999999999</v>
      </c>
      <c r="R9" s="22">
        <f>R15*B9</f>
        <v>208.42949999999999</v>
      </c>
      <c r="S9" s="22">
        <f>S15*B9</f>
        <v>146.88264999999998</v>
      </c>
      <c r="T9" s="23">
        <f>SUM(L9:S9)</f>
        <v>5801.3122999999996</v>
      </c>
      <c r="U9" s="22">
        <f>U15*B9</f>
        <v>26.023</v>
      </c>
      <c r="V9" s="21">
        <f>V15*B9</f>
        <v>883.89819999999997</v>
      </c>
      <c r="W9" s="30">
        <f>W15*B9</f>
        <v>24.942799999999998</v>
      </c>
      <c r="X9" s="28">
        <f>SUM(U9:W9)</f>
        <v>934.86400000000003</v>
      </c>
      <c r="Y9" s="29">
        <f>K9+T9+X9</f>
        <v>11832.2763</v>
      </c>
    </row>
    <row r="10" spans="1:25" ht="51.75" thickBot="1" x14ac:dyDescent="0.3">
      <c r="A10" s="11" t="s">
        <v>13</v>
      </c>
      <c r="B10" s="51">
        <v>0.50900000000000001</v>
      </c>
      <c r="C10" s="20">
        <v>59</v>
      </c>
      <c r="D10" s="21">
        <f>6711.2-642.8+980+604.7+768.7+240.4</f>
        <v>8662.1999999999989</v>
      </c>
      <c r="E10" s="21">
        <v>0</v>
      </c>
      <c r="F10" s="21">
        <v>0</v>
      </c>
      <c r="G10" s="22"/>
      <c r="H10" s="22">
        <f>H15*B10</f>
        <v>188.33</v>
      </c>
      <c r="I10" s="22">
        <f>I15*B10</f>
        <v>15.27</v>
      </c>
      <c r="J10" s="22"/>
      <c r="K10" s="23">
        <f>SUM(D10:J10)</f>
        <v>8865.7999999999993</v>
      </c>
      <c r="L10" s="22">
        <f>L15*B10</f>
        <v>4260.3045500000007</v>
      </c>
      <c r="M10" s="22">
        <f>M15*B10</f>
        <v>6.617</v>
      </c>
      <c r="N10" s="22">
        <f>N15*B10</f>
        <v>240.75700000000001</v>
      </c>
      <c r="O10" s="21">
        <f>O15*B10</f>
        <v>916.30180000000007</v>
      </c>
      <c r="P10" s="22">
        <f>P15*B10</f>
        <v>33.8994</v>
      </c>
      <c r="Q10" s="22">
        <f>Q15*B10</f>
        <v>187.77009999999999</v>
      </c>
      <c r="R10" s="22">
        <f>R15*B10</f>
        <v>216.07050000000001</v>
      </c>
      <c r="S10" s="22">
        <f>S15*B10</f>
        <v>152.26734999999999</v>
      </c>
      <c r="T10" s="23">
        <f>SUM(L10:S10)</f>
        <v>6013.9877000000006</v>
      </c>
      <c r="U10" s="22">
        <f>U15*B10</f>
        <v>26.977</v>
      </c>
      <c r="V10" s="21">
        <f>V15*B10</f>
        <v>916.30180000000007</v>
      </c>
      <c r="W10" s="30">
        <f>W15*B10</f>
        <v>25.857199999999999</v>
      </c>
      <c r="X10" s="28">
        <f>SUM(U10:W10)</f>
        <v>969.13600000000008</v>
      </c>
      <c r="Y10" s="29">
        <f>K10+T10+X10</f>
        <v>15848.923700000001</v>
      </c>
    </row>
    <row r="11" spans="1:25" ht="39" thickBot="1" x14ac:dyDescent="0.3">
      <c r="A11" s="12" t="s">
        <v>35</v>
      </c>
      <c r="B11" s="19"/>
      <c r="C11" s="20">
        <v>60</v>
      </c>
      <c r="D11" s="21"/>
      <c r="E11" s="21"/>
      <c r="F11" s="21"/>
      <c r="G11" s="22">
        <f>88.4+111.7-38.6</f>
        <v>161.50000000000003</v>
      </c>
      <c r="H11" s="21">
        <f>30+25</f>
        <v>55</v>
      </c>
      <c r="I11" s="22"/>
      <c r="J11" s="22"/>
      <c r="K11" s="23">
        <f>SUM(D11:J11)</f>
        <v>216.50000000000003</v>
      </c>
      <c r="L11" s="22"/>
      <c r="M11" s="22"/>
      <c r="N11" s="22"/>
      <c r="O11" s="21"/>
      <c r="P11" s="22"/>
      <c r="Q11" s="22"/>
      <c r="R11" s="22"/>
      <c r="S11" s="22"/>
      <c r="T11" s="23">
        <f>SUM(L11:S11)</f>
        <v>0</v>
      </c>
      <c r="U11" s="22"/>
      <c r="V11" s="21"/>
      <c r="W11" s="30"/>
      <c r="X11" s="28">
        <f>SUM(U11:W11)</f>
        <v>0</v>
      </c>
      <c r="Y11" s="29">
        <f>K11+T11+X11</f>
        <v>216.50000000000003</v>
      </c>
    </row>
    <row r="12" spans="1:25" ht="30.75" customHeight="1" thickBot="1" x14ac:dyDescent="0.3">
      <c r="A12" s="12" t="s">
        <v>37</v>
      </c>
      <c r="B12" s="41"/>
      <c r="C12" s="20">
        <v>108</v>
      </c>
      <c r="D12" s="33"/>
      <c r="E12" s="33"/>
      <c r="F12" s="33"/>
      <c r="G12" s="22">
        <f>481.8+93.5-18.3-9.9-28.3</f>
        <v>518.80000000000007</v>
      </c>
      <c r="H12" s="33"/>
      <c r="I12" s="22"/>
      <c r="J12" s="22"/>
      <c r="K12" s="23">
        <f>SUM(D12:J12)</f>
        <v>518.80000000000007</v>
      </c>
      <c r="L12" s="22"/>
      <c r="M12" s="22"/>
      <c r="N12" s="22"/>
      <c r="O12" s="33"/>
      <c r="P12" s="22"/>
      <c r="Q12" s="22"/>
      <c r="R12" s="22"/>
      <c r="S12" s="22"/>
      <c r="T12" s="23"/>
      <c r="U12" s="22"/>
      <c r="V12" s="33"/>
      <c r="W12" s="30"/>
      <c r="X12" s="28">
        <f>SUM(U12:W12)</f>
        <v>0</v>
      </c>
      <c r="Y12" s="29">
        <f>K12+T12+X12</f>
        <v>518.80000000000007</v>
      </c>
    </row>
    <row r="13" spans="1:25" s="13" customFormat="1" ht="15.75" thickBot="1" x14ac:dyDescent="0.3">
      <c r="A13" s="42" t="s">
        <v>22</v>
      </c>
      <c r="B13" s="25">
        <f>B9+B10+B11</f>
        <v>1</v>
      </c>
      <c r="C13" s="20">
        <v>122</v>
      </c>
      <c r="D13" s="24">
        <f>SUM(D9:D11)</f>
        <v>13561.9</v>
      </c>
      <c r="E13" s="24">
        <f>SUM(E9:E11)</f>
        <v>0</v>
      </c>
      <c r="F13" s="24">
        <f>SUM(F9:F11)</f>
        <v>0</v>
      </c>
      <c r="G13" s="23">
        <f>SUM(G9:G12)</f>
        <v>680.30000000000007</v>
      </c>
      <c r="H13" s="24">
        <f>SUM(H9:H11)</f>
        <v>425</v>
      </c>
      <c r="I13" s="24">
        <f>SUM(I9:I11)</f>
        <v>30</v>
      </c>
      <c r="J13" s="24">
        <f>SUM(J9:J11)</f>
        <v>0</v>
      </c>
      <c r="K13" s="23">
        <f>SUM(K9:K12)</f>
        <v>14697.199999999999</v>
      </c>
      <c r="L13" s="23">
        <f>SUM(L9:L11)</f>
        <v>8369.9500000000007</v>
      </c>
      <c r="M13" s="24">
        <f t="shared" ref="M13:X13" si="0">SUM(M9:M11)</f>
        <v>13</v>
      </c>
      <c r="N13" s="24">
        <f t="shared" si="0"/>
        <v>473</v>
      </c>
      <c r="O13" s="24">
        <f>SUM(O9:O11)</f>
        <v>1800.2</v>
      </c>
      <c r="P13" s="24">
        <f t="shared" si="0"/>
        <v>66.599999999999994</v>
      </c>
      <c r="Q13" s="24">
        <f t="shared" si="0"/>
        <v>368.9</v>
      </c>
      <c r="R13" s="24">
        <f t="shared" si="0"/>
        <v>424.5</v>
      </c>
      <c r="S13" s="24">
        <f t="shared" si="0"/>
        <v>299.14999999999998</v>
      </c>
      <c r="T13" s="23">
        <f t="shared" si="0"/>
        <v>11815.3</v>
      </c>
      <c r="U13" s="24">
        <f t="shared" si="0"/>
        <v>53</v>
      </c>
      <c r="V13" s="24">
        <f t="shared" si="0"/>
        <v>1800.2</v>
      </c>
      <c r="W13" s="24">
        <f t="shared" si="0"/>
        <v>50.8</v>
      </c>
      <c r="X13" s="28">
        <f t="shared" si="0"/>
        <v>1904</v>
      </c>
      <c r="Y13" s="43">
        <f>SUM(Y9:Y12)</f>
        <v>28416.5</v>
      </c>
    </row>
    <row r="14" spans="1:2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</row>
    <row r="15" spans="1:25" x14ac:dyDescent="0.25">
      <c r="A15" s="26"/>
      <c r="B15" s="26">
        <v>106</v>
      </c>
      <c r="C15" s="26"/>
      <c r="D15" s="26"/>
      <c r="E15" s="26"/>
      <c r="F15" s="26">
        <v>40.1</v>
      </c>
      <c r="G15" s="26">
        <v>325.8</v>
      </c>
      <c r="H15" s="26">
        <v>370</v>
      </c>
      <c r="I15" s="26">
        <v>30</v>
      </c>
      <c r="J15" s="26"/>
      <c r="K15" s="26"/>
      <c r="L15" s="26">
        <f>8090.3+97.7+189.95-8</f>
        <v>8369.9500000000007</v>
      </c>
      <c r="M15" s="58">
        <v>13</v>
      </c>
      <c r="N15" s="58">
        <v>473</v>
      </c>
      <c r="O15" s="58">
        <v>1800.2</v>
      </c>
      <c r="P15" s="58">
        <v>66.599999999999994</v>
      </c>
      <c r="Q15" s="31">
        <f>602+5-50-20-168.1</f>
        <v>368.9</v>
      </c>
      <c r="R15" s="58">
        <f>475.3-11.2-19.6-20</f>
        <v>424.5</v>
      </c>
      <c r="S15" s="26">
        <f>84+73.6+150+58.2+22.7+6-22.35-73</f>
        <v>299.14999999999998</v>
      </c>
      <c r="T15" s="26"/>
      <c r="U15" s="31">
        <v>53</v>
      </c>
      <c r="V15" s="31">
        <v>1800.2</v>
      </c>
      <c r="W15" s="26">
        <f>2.5+30+18.3</f>
        <v>50.8</v>
      </c>
      <c r="X15" s="26"/>
      <c r="Y15" s="27"/>
    </row>
    <row r="16" spans="1:25" x14ac:dyDescent="0.25">
      <c r="D16">
        <f>D13+L15</f>
        <v>21931.85</v>
      </c>
    </row>
    <row r="17" spans="3:25" x14ac:dyDescent="0.25">
      <c r="O17">
        <f>N15+O15+P15+U15+V15</f>
        <v>4193</v>
      </c>
      <c r="Y17" s="13">
        <v>28416.5</v>
      </c>
    </row>
    <row r="18" spans="3:25" x14ac:dyDescent="0.25">
      <c r="Q18" t="s">
        <v>31</v>
      </c>
      <c r="Y18" s="13">
        <f>Y17-Y13</f>
        <v>0</v>
      </c>
    </row>
    <row r="21" spans="3:25" x14ac:dyDescent="0.25">
      <c r="X21" s="62">
        <v>28584382.09</v>
      </c>
    </row>
    <row r="23" spans="3:25" x14ac:dyDescent="0.25">
      <c r="C23" s="32"/>
    </row>
    <row r="26" spans="3:25" x14ac:dyDescent="0.25">
      <c r="H26" s="13"/>
    </row>
    <row r="29" spans="3:25" x14ac:dyDescent="0.25">
      <c r="N29" s="13"/>
    </row>
  </sheetData>
  <mergeCells count="12">
    <mergeCell ref="A1:Y1"/>
    <mergeCell ref="A5:Y5"/>
    <mergeCell ref="A7:A8"/>
    <mergeCell ref="B7:B8"/>
    <mergeCell ref="C7:C8"/>
    <mergeCell ref="Y7:Y8"/>
    <mergeCell ref="D7:K7"/>
    <mergeCell ref="L7:T7"/>
    <mergeCell ref="A4:R4"/>
    <mergeCell ref="A2:Y2"/>
    <mergeCell ref="A3:Y3"/>
    <mergeCell ref="U7:X7"/>
  </mergeCells>
  <pageMargins left="0" right="0" top="0" bottom="0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Мугай Расчет объ.2021</vt:lpstr>
      <vt:lpstr>2021</vt:lpstr>
      <vt:lpstr>'2021'!Область_печати</vt:lpstr>
      <vt:lpstr>'Мугай Расчет объ.2021'!Область_печати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2022-01-31T10:30:40Z</dcterms:modified>
</cp:coreProperties>
</file>