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90" windowWidth="12120" windowHeight="5040"/>
  </bookViews>
  <sheets>
    <sheet name="прилож.1" sheetId="8" r:id="rId1"/>
  </sheets>
  <definedNames>
    <definedName name="_xlnm.Print_Area" localSheetId="0">прилож.1!$A$1:$S$85</definedName>
  </definedNames>
  <calcPr calcId="125725"/>
</workbook>
</file>

<file path=xl/calcChain.xml><?xml version="1.0" encoding="utf-8"?>
<calcChain xmlns="http://schemas.openxmlformats.org/spreadsheetml/2006/main">
  <c r="R80" i="8"/>
  <c r="R49"/>
  <c r="R78"/>
  <c r="S79"/>
  <c r="R74"/>
  <c r="S77"/>
  <c r="S76"/>
  <c r="R67"/>
  <c r="R61" s="1"/>
  <c r="S70"/>
  <c r="S73"/>
  <c r="S72"/>
  <c r="S71"/>
  <c r="S66"/>
  <c r="S65"/>
  <c r="S64"/>
  <c r="S63"/>
  <c r="S62"/>
  <c r="R53"/>
  <c r="S54"/>
  <c r="S59"/>
  <c r="S56"/>
  <c r="S52"/>
  <c r="S51"/>
  <c r="S48"/>
  <c r="R42"/>
  <c r="Q42"/>
  <c r="P42"/>
  <c r="S41"/>
  <c r="S40"/>
  <c r="S39"/>
  <c r="S38"/>
  <c r="S37"/>
  <c r="R36"/>
  <c r="R47" l="1"/>
  <c r="R46" s="1"/>
  <c r="R33"/>
  <c r="S34"/>
  <c r="Q33"/>
  <c r="P33"/>
  <c r="S32"/>
  <c r="R31"/>
  <c r="S31" s="1"/>
  <c r="S30"/>
  <c r="S29"/>
  <c r="Q28"/>
  <c r="P28"/>
  <c r="R28"/>
  <c r="S26"/>
  <c r="S25"/>
  <c r="R24"/>
  <c r="Q24"/>
  <c r="P24"/>
  <c r="R19"/>
  <c r="S22"/>
  <c r="S21"/>
  <c r="S20"/>
  <c r="R17"/>
  <c r="S16"/>
  <c r="R15"/>
  <c r="Q78"/>
  <c r="Q74"/>
  <c r="Q67"/>
  <c r="Q61" s="1"/>
  <c r="Q60"/>
  <c r="S60" s="1"/>
  <c r="Q55"/>
  <c r="S55" s="1"/>
  <c r="Q36"/>
  <c r="S27"/>
  <c r="Q19"/>
  <c r="Q18"/>
  <c r="S18" s="1"/>
  <c r="S17" s="1"/>
  <c r="P78"/>
  <c r="P74"/>
  <c r="P67"/>
  <c r="P36"/>
  <c r="P19"/>
  <c r="P17"/>
  <c r="S78"/>
  <c r="K15"/>
  <c r="L15"/>
  <c r="M15"/>
  <c r="N15"/>
  <c r="O15"/>
  <c r="K19"/>
  <c r="L19"/>
  <c r="M19"/>
  <c r="N19"/>
  <c r="O19"/>
  <c r="O14"/>
  <c r="O80" s="1"/>
  <c r="K24"/>
  <c r="L24"/>
  <c r="M24"/>
  <c r="M14"/>
  <c r="M80" s="1"/>
  <c r="N24"/>
  <c r="O24"/>
  <c r="L28"/>
  <c r="M28"/>
  <c r="N28"/>
  <c r="O28"/>
  <c r="K28"/>
  <c r="L31"/>
  <c r="M31"/>
  <c r="N31"/>
  <c r="O31"/>
  <c r="K33"/>
  <c r="L33"/>
  <c r="M33"/>
  <c r="N33"/>
  <c r="O33"/>
  <c r="K36"/>
  <c r="L36"/>
  <c r="M36"/>
  <c r="N36"/>
  <c r="O36"/>
  <c r="K48"/>
  <c r="N48"/>
  <c r="L53"/>
  <c r="M53"/>
  <c r="N53"/>
  <c r="N49" s="1"/>
  <c r="O53"/>
  <c r="O49" s="1"/>
  <c r="K54"/>
  <c r="K53" s="1"/>
  <c r="K49" s="1"/>
  <c r="K67"/>
  <c r="L67"/>
  <c r="M67"/>
  <c r="N67"/>
  <c r="O67"/>
  <c r="L74"/>
  <c r="M74"/>
  <c r="M61" s="1"/>
  <c r="M47" s="1"/>
  <c r="M46" s="1"/>
  <c r="O74"/>
  <c r="K77"/>
  <c r="K74" s="1"/>
  <c r="K61" s="1"/>
  <c r="N77"/>
  <c r="N74" s="1"/>
  <c r="N61" s="1"/>
  <c r="N14"/>
  <c r="N80" s="1"/>
  <c r="K14"/>
  <c r="K80" s="1"/>
  <c r="L14"/>
  <c r="L80" s="1"/>
  <c r="S15" l="1"/>
  <c r="R14"/>
  <c r="S67"/>
  <c r="P14"/>
  <c r="S19"/>
  <c r="P53"/>
  <c r="P49" s="1"/>
  <c r="P61"/>
  <c r="Q17"/>
  <c r="Q14" s="1"/>
  <c r="Q53"/>
  <c r="O61"/>
  <c r="S46"/>
  <c r="L61"/>
  <c r="L47" s="1"/>
  <c r="L46" s="1"/>
  <c r="N47"/>
  <c r="N46" s="1"/>
  <c r="O47"/>
  <c r="O46" s="1"/>
  <c r="K47"/>
  <c r="K46" s="1"/>
  <c r="S14" l="1"/>
  <c r="Q49"/>
  <c r="Q47" s="1"/>
  <c r="Q46" s="1"/>
  <c r="S53"/>
  <c r="Q80"/>
  <c r="P47"/>
  <c r="P46" s="1"/>
  <c r="P80" s="1"/>
</calcChain>
</file>

<file path=xl/sharedStrings.xml><?xml version="1.0" encoding="utf-8"?>
<sst xmlns="http://schemas.openxmlformats.org/spreadsheetml/2006/main" count="430" uniqueCount="138">
  <si>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</si>
  <si>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</si>
  <si>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</si>
  <si>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</si>
  <si>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</si>
  <si>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</si>
  <si>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</si>
  <si>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</si>
  <si>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</si>
  <si>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</si>
  <si>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</si>
  <si>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</si>
  <si>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</si>
  <si>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</si>
  <si>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</si>
  <si>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</si>
  <si>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</si>
  <si>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</si>
  <si>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</si>
  <si>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</si>
  <si>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</si>
  <si>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</si>
  <si>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</si>
  <si>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</si>
  <si>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</si>
  <si>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</si>
  <si>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</si>
  <si>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</si>
  <si>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</si>
  <si>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</si>
  <si>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</si>
  <si>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</si>
  <si>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</si>
  <si>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</si>
  <si>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</si>
  <si>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</si>
  <si>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</si>
  <si>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</si>
  <si>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</si>
  <si>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</si>
  <si>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</si>
  <si>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</si>
  <si>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</si>
  <si>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</si>
  <si>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</si>
  <si>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</si>
  <si>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</si>
  <si>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</si>
  <si>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</si>
  <si>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</si>
  <si>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</si>
  <si>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</si>
  <si>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</si>
  <si>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</si>
  <si>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</si>
  <si>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</si>
  <si>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</si>
  <si>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</si>
  <si>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</si>
  <si>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</si>
  <si>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</si>
  <si>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</si>
  <si>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</si>
  <si>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</si>
  <si>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</si>
  <si>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</si>
  <si>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</si>
  <si>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</si>
  <si>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</si>
  <si>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</si>
  <si>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</si>
  <si>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05074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</si>
  <si>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</si>
  <si>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</si>
  <si>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</si>
  <si>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</si>
  <si>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</si>
  <si>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</si>
  <si>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</si>
  <si>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</si>
  <si>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</si>
  <si>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</si>
  <si>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</si>
  <si>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</si>
  <si>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</si>
  <si>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</si>
  <si>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</si>
  <si>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</si>
  <si>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</si>
  <si>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</si>
  <si>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</si>
  <si>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</si>
  <si>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</si>
  <si>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</si>
  <si>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</si>
  <si>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</si>
  <si>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</si>
  <si>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</si>
  <si>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</si>
  <si>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</si>
  <si>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49999</t>
  </si>
  <si>
    <t>Прочие межбюджетные трансферты, передаваемые бюджетам городских округов</t>
  </si>
  <si>
    <t>25127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</si>
  <si>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</si>
  <si>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Субсидия бюджетам городских округов на поддержку отрасли культуры</t>
  </si>
  <si>
    <t>25519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</si>
  <si>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</si>
  <si>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Субсидии на обеспечение военной подготовки молодых граждан к военной службе</t>
  </si>
  <si>
    <t xml:space="preserve"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 году </t>
  </si>
  <si>
    <t>Утвержденные бюджетные назначения с учетом уточнения, в тыс.руб.</t>
  </si>
  <si>
    <t>% выполнения к году</t>
  </si>
  <si>
    <t>Сумма средств поступившая в местный бюджет в 2018 году, в тыс. руб.</t>
  </si>
  <si>
    <t>Утверждено Решением Думы от 27.12.2017 № 302</t>
  </si>
  <si>
    <t>03000</t>
  </si>
  <si>
    <t>04000</t>
  </si>
  <si>
    <t>Налог, взимаемый в связи с применением патентной системы налогообложения</t>
  </si>
  <si>
    <t>Налог на имущество физических лиц</t>
  </si>
  <si>
    <t>06000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</si>
  <si>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</si>
  <si>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</si>
  <si>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</si>
  <si>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</t>
  </si>
  <si>
    <t>Доходы от компенсации затрат государства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</si>
  <si>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</si>
  <si>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</si>
  <si>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</t>
  </si>
  <si>
    <t>ШТРАФЫ, САНКЦИИ, ВОЗМЕЩЕНИЕ УЩЕРБА</t>
  </si>
  <si>
    <t>33040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</si>
  <si>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</si>
  <si>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</si>
  <si>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</si>
  <si>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16</t>
  </si>
  <si>
    <t>51020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</si>
  <si>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</si>
  <si>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</si>
  <si>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межбюджетные трансферты, передаваемые бюджетам</t>
  </si>
  <si>
    <t xml:space="preserve">                    Свод доходов бюджета Махнёвского муниципального образования по кодам классификации доходов бюджета за 2018 год</t>
  </si>
  <si>
    <t xml:space="preserve"> к Решению Думы Махнёвского муниципального образования от 23.07.2019   № 428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</si>
</sst>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yr"/>
      <charset val="204"/>
    </font>
    <font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8"/>
      <name val="Times New Roman CYR"/>
      <charset val="204"/>
    </font>
    <font>
      <b/>
      <sz val="8"/>
      <name val="Times New Roman CYR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2" borderId="0" xfId="0" applyFont="1" applyFill="1"/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164" fontId="11" fillId="2" borderId="17" xfId="0" applyNumberFormat="1" applyFont="1" applyFill="1" applyBorder="1"/>
    <xf numFmtId="164" fontId="11" fillId="2" borderId="30" xfId="0" applyNumberFormat="1" applyFont="1" applyFill="1" applyBorder="1"/>
    <xf numFmtId="164" fontId="12" fillId="2" borderId="3" xfId="0" applyNumberFormat="1" applyFont="1" applyFill="1" applyBorder="1"/>
    <xf numFmtId="0" fontId="6" fillId="0" borderId="0" xfId="0" applyFont="1" applyAlignment="1"/>
    <xf numFmtId="0" fontId="11" fillId="2" borderId="2" xfId="0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wrapText="1"/>
    </xf>
    <xf numFmtId="164" fontId="11" fillId="2" borderId="9" xfId="0" applyNumberFormat="1" applyFont="1" applyFill="1" applyBorder="1"/>
    <xf numFmtId="164" fontId="11" fillId="2" borderId="29" xfId="0" applyNumberFormat="1" applyFont="1" applyFill="1" applyBorder="1"/>
    <xf numFmtId="164" fontId="11" fillId="2" borderId="3" xfId="0" applyNumberFormat="1" applyFont="1" applyFill="1" applyBorder="1"/>
    <xf numFmtId="0" fontId="6" fillId="0" borderId="0" xfId="0" applyFont="1"/>
    <xf numFmtId="0" fontId="6" fillId="2" borderId="2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wrapText="1"/>
    </xf>
    <xf numFmtId="164" fontId="6" fillId="2" borderId="2" xfId="0" applyNumberFormat="1" applyFont="1" applyFill="1" applyBorder="1"/>
    <xf numFmtId="164" fontId="6" fillId="2" borderId="14" xfId="0" applyNumberFormat="1" applyFont="1" applyFill="1" applyBorder="1"/>
    <xf numFmtId="164" fontId="6" fillId="2" borderId="3" xfId="0" applyNumberFormat="1" applyFont="1" applyFill="1" applyBorder="1" applyAlignment="1">
      <alignment horizontal="right"/>
    </xf>
    <xf numFmtId="49" fontId="11" fillId="2" borderId="24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/>
    <xf numFmtId="0" fontId="10" fillId="0" borderId="25" xfId="0" applyFont="1" applyBorder="1"/>
    <xf numFmtId="164" fontId="11" fillId="2" borderId="28" xfId="0" applyNumberFormat="1" applyFont="1" applyFill="1" applyBorder="1"/>
    <xf numFmtId="164" fontId="5" fillId="0" borderId="0" xfId="0" applyNumberFormat="1" applyFont="1"/>
    <xf numFmtId="0" fontId="6" fillId="2" borderId="10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wrapText="1"/>
    </xf>
    <xf numFmtId="164" fontId="6" fillId="2" borderId="9" xfId="0" applyNumberFormat="1" applyFont="1" applyFill="1" applyBorder="1"/>
    <xf numFmtId="164" fontId="6" fillId="2" borderId="29" xfId="0" applyNumberFormat="1" applyFont="1" applyFill="1" applyBorder="1"/>
    <xf numFmtId="164" fontId="6" fillId="2" borderId="3" xfId="0" applyNumberFormat="1" applyFont="1" applyFill="1" applyBorder="1"/>
    <xf numFmtId="49" fontId="6" fillId="2" borderId="24" xfId="0" applyNumberFormat="1" applyFont="1" applyFill="1" applyBorder="1" applyAlignment="1">
      <alignment horizontal="center"/>
    </xf>
    <xf numFmtId="164" fontId="11" fillId="2" borderId="0" xfId="0" applyNumberFormat="1" applyFont="1" applyFill="1" applyBorder="1"/>
    <xf numFmtId="49" fontId="11" fillId="2" borderId="7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right"/>
    </xf>
    <xf numFmtId="164" fontId="11" fillId="2" borderId="14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/>
    </xf>
    <xf numFmtId="49" fontId="11" fillId="2" borderId="4" xfId="0" applyNumberFormat="1" applyFont="1" applyFill="1" applyBorder="1" applyAlignment="1">
      <alignment wrapText="1"/>
    </xf>
    <xf numFmtId="49" fontId="10" fillId="0" borderId="0" xfId="0" applyNumberFormat="1" applyFont="1"/>
    <xf numFmtId="164" fontId="11" fillId="2" borderId="2" xfId="0" applyNumberFormat="1" applyFont="1" applyFill="1" applyBorder="1"/>
    <xf numFmtId="164" fontId="11" fillId="2" borderId="14" xfId="0" applyNumberFormat="1" applyFont="1" applyFill="1" applyBorder="1"/>
    <xf numFmtId="49" fontId="5" fillId="0" borderId="13" xfId="0" applyNumberFormat="1" applyFont="1" applyBorder="1"/>
    <xf numFmtId="49" fontId="5" fillId="0" borderId="0" xfId="0" applyNumberFormat="1" applyFont="1" applyAlignment="1">
      <alignment vertical="center"/>
    </xf>
    <xf numFmtId="49" fontId="11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wrapText="1"/>
    </xf>
    <xf numFmtId="164" fontId="6" fillId="2" borderId="9" xfId="0" applyNumberFormat="1" applyFont="1" applyFill="1" applyBorder="1" applyAlignment="1">
      <alignment horizontal="right"/>
    </xf>
    <xf numFmtId="49" fontId="5" fillId="2" borderId="0" xfId="0" applyNumberFormat="1" applyFont="1" applyFill="1"/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2" borderId="28" xfId="0" applyNumberFormat="1" applyFont="1" applyFill="1" applyBorder="1"/>
    <xf numFmtId="49" fontId="11" fillId="2" borderId="4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right"/>
    </xf>
    <xf numFmtId="49" fontId="10" fillId="2" borderId="0" xfId="0" applyNumberFormat="1" applyFont="1" applyFill="1"/>
    <xf numFmtId="164" fontId="11" fillId="2" borderId="28" xfId="0" applyNumberFormat="1" applyFont="1" applyFill="1" applyBorder="1" applyAlignment="1">
      <alignment horizontal="right"/>
    </xf>
    <xf numFmtId="49" fontId="11" fillId="2" borderId="12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wrapText="1"/>
    </xf>
    <xf numFmtId="164" fontId="13" fillId="2" borderId="9" xfId="0" applyNumberFormat="1" applyFont="1" applyFill="1" applyBorder="1"/>
    <xf numFmtId="0" fontId="10" fillId="0" borderId="0" xfId="0" applyFont="1"/>
    <xf numFmtId="0" fontId="11" fillId="0" borderId="2" xfId="0" applyFont="1" applyFill="1" applyBorder="1" applyAlignment="1">
      <alignment horizontal="center"/>
    </xf>
    <xf numFmtId="0" fontId="11" fillId="2" borderId="13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164" fontId="14" fillId="2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 wrapText="1"/>
    </xf>
    <xf numFmtId="0" fontId="11" fillId="2" borderId="0" xfId="0" applyFont="1" applyFill="1" applyBorder="1"/>
    <xf numFmtId="164" fontId="13" fillId="2" borderId="2" xfId="0" applyNumberFormat="1" applyFont="1" applyFill="1" applyBorder="1"/>
    <xf numFmtId="0" fontId="6" fillId="2" borderId="13" xfId="0" applyFont="1" applyFill="1" applyBorder="1" applyAlignment="1">
      <alignment wrapText="1"/>
    </xf>
    <xf numFmtId="0" fontId="15" fillId="0" borderId="3" xfId="0" applyNumberFormat="1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6" fillId="0" borderId="36" xfId="0" applyFont="1" applyBorder="1" applyAlignment="1">
      <alignment vertical="center" wrapText="1"/>
    </xf>
    <xf numFmtId="164" fontId="6" fillId="2" borderId="32" xfId="0" applyNumberFormat="1" applyFont="1" applyFill="1" applyBorder="1"/>
    <xf numFmtId="164" fontId="6" fillId="2" borderId="31" xfId="0" applyNumberFormat="1" applyFont="1" applyFill="1" applyBorder="1"/>
    <xf numFmtId="0" fontId="6" fillId="0" borderId="1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164" fontId="11" fillId="2" borderId="32" xfId="0" applyNumberFormat="1" applyFont="1" applyFill="1" applyBorder="1"/>
    <xf numFmtId="164" fontId="11" fillId="2" borderId="31" xfId="0" applyNumberFormat="1" applyFont="1" applyFill="1" applyBorder="1"/>
    <xf numFmtId="49" fontId="6" fillId="0" borderId="12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3" xfId="0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Border="1"/>
    <xf numFmtId="0" fontId="6" fillId="2" borderId="15" xfId="0" applyNumberFormat="1" applyFont="1" applyFill="1" applyBorder="1" applyAlignment="1">
      <alignment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64" fontId="13" fillId="2" borderId="32" xfId="0" applyNumberFormat="1" applyFont="1" applyFill="1" applyBorder="1"/>
    <xf numFmtId="164" fontId="6" fillId="2" borderId="33" xfId="0" applyNumberFormat="1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wrapText="1"/>
    </xf>
    <xf numFmtId="164" fontId="13" fillId="2" borderId="37" xfId="0" applyNumberFormat="1" applyFont="1" applyFill="1" applyBorder="1"/>
    <xf numFmtId="164" fontId="6" fillId="2" borderId="37" xfId="0" applyNumberFormat="1" applyFont="1" applyFill="1" applyBorder="1"/>
    <xf numFmtId="164" fontId="11" fillId="2" borderId="33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wrapText="1"/>
    </xf>
    <xf numFmtId="164" fontId="12" fillId="2" borderId="3" xfId="0" applyNumberFormat="1" applyFont="1" applyFill="1" applyBorder="1" applyAlignment="1">
      <alignment horizontal="right"/>
    </xf>
    <xf numFmtId="49" fontId="11" fillId="2" borderId="27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/>
    <xf numFmtId="0" fontId="6" fillId="0" borderId="0" xfId="0" applyFont="1" applyAlignment="1"/>
    <xf numFmtId="49" fontId="11" fillId="2" borderId="27" xfId="0" applyNumberFormat="1" applyFont="1" applyFill="1" applyBorder="1" applyAlignment="1">
      <alignment horizontal="center" shrinkToFit="1"/>
    </xf>
    <xf numFmtId="49" fontId="11" fillId="2" borderId="11" xfId="0" applyNumberFormat="1" applyFont="1" applyFill="1" applyBorder="1" applyAlignment="1">
      <alignment horizontal="center" shrinkToFi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0" xfId="0" applyNumberFormat="1" applyFont="1" applyAlignment="1">
      <alignment horizontal="right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11" fillId="2" borderId="41" xfId="0" applyNumberFormat="1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7" fillId="0" borderId="0" xfId="0" applyFont="1" applyAlignment="1"/>
    <xf numFmtId="49" fontId="11" fillId="0" borderId="2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view="pageBreakPreview" zoomScale="87" zoomScaleNormal="100" zoomScaleSheetLayoutView="87" workbookViewId="0">
      <selection activeCell="J6" sqref="J6:S6"/>
    </sheetView>
  </sheetViews>
  <sheetFormatPr defaultRowHeight="11.25"/>
  <cols>
    <col min="1" max="1" width="4" style="1" customWidth="1"/>
    <col min="2" max="2" width="3.5703125" style="1" customWidth="1"/>
    <col min="3" max="3" width="2.28515625" style="1" customWidth="1"/>
    <col min="4" max="4" width="2.7109375" style="1" customWidth="1"/>
    <col min="5" max="5" width="2.85546875" style="1" customWidth="1"/>
    <col min="6" max="6" width="3.5703125" style="1" customWidth="1"/>
    <col min="7" max="7" width="2.7109375" style="1" customWidth="1"/>
    <col min="8" max="8" width="5.5703125" style="1" customWidth="1"/>
    <col min="9" max="9" width="4" style="2" customWidth="1"/>
    <col min="10" max="10" width="64.7109375" style="3" customWidth="1"/>
    <col min="11" max="11" width="10.5703125" style="4" hidden="1" customWidth="1"/>
    <col min="12" max="12" width="10" style="1" hidden="1" customWidth="1"/>
    <col min="13" max="13" width="9.140625" style="1" hidden="1" customWidth="1"/>
    <col min="14" max="14" width="10.85546875" style="1" hidden="1" customWidth="1"/>
    <col min="15" max="15" width="11.7109375" style="1" hidden="1" customWidth="1"/>
    <col min="16" max="17" width="13.7109375" style="1" customWidth="1"/>
    <col min="18" max="18" width="13" style="1" customWidth="1"/>
    <col min="19" max="19" width="14" style="1" customWidth="1"/>
    <col min="20" max="20" width="11.7109375" style="1" bestFit="1" customWidth="1"/>
    <col min="21" max="23" width="9.5703125" style="1" customWidth="1"/>
    <col min="24" max="16384" width="9.140625" style="1"/>
  </cols>
  <sheetData>
    <row r="1" spans="1:29" ht="0.75" customHeight="1">
      <c r="J1" s="170"/>
      <c r="K1" s="170"/>
      <c r="L1" s="171"/>
      <c r="M1" s="171"/>
      <c r="N1" s="171"/>
      <c r="O1" s="171"/>
      <c r="P1" s="171"/>
      <c r="Q1" s="171"/>
      <c r="R1" s="171"/>
      <c r="S1" s="171"/>
      <c r="T1" s="5"/>
    </row>
    <row r="2" spans="1:29" ht="12.75" hidden="1">
      <c r="J2" s="172"/>
      <c r="K2" s="172"/>
      <c r="L2" s="171"/>
      <c r="M2" s="171"/>
      <c r="N2" s="171"/>
      <c r="O2" s="171"/>
      <c r="P2" s="171"/>
      <c r="Q2" s="171"/>
      <c r="R2" s="171"/>
      <c r="S2" s="171"/>
      <c r="T2" s="5"/>
    </row>
    <row r="3" spans="1:29" ht="12.75" hidden="1">
      <c r="J3" s="173"/>
      <c r="K3" s="173"/>
      <c r="L3" s="174"/>
      <c r="M3" s="174"/>
      <c r="N3" s="174"/>
      <c r="O3" s="174"/>
      <c r="P3" s="174"/>
      <c r="Q3" s="174"/>
      <c r="R3" s="174"/>
      <c r="S3" s="174"/>
      <c r="T3" s="6"/>
    </row>
    <row r="4" spans="1:29" ht="15" hidden="1"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7"/>
    </row>
    <row r="5" spans="1:29" ht="14.25">
      <c r="A5" s="10"/>
      <c r="B5" s="10"/>
      <c r="C5" s="10"/>
      <c r="D5" s="10"/>
      <c r="E5" s="10"/>
      <c r="F5" s="10"/>
      <c r="G5" s="10"/>
      <c r="H5" s="10"/>
      <c r="I5" s="11"/>
      <c r="J5" s="176" t="s">
        <v>82</v>
      </c>
      <c r="K5" s="177"/>
      <c r="L5" s="177"/>
      <c r="M5" s="177"/>
      <c r="N5" s="177"/>
      <c r="O5" s="177"/>
      <c r="P5" s="177"/>
      <c r="Q5" s="177"/>
      <c r="R5" s="177"/>
      <c r="S5" s="177"/>
      <c r="T5" s="12"/>
      <c r="U5" s="10"/>
      <c r="V5" s="10"/>
      <c r="W5" s="10"/>
      <c r="X5" s="10"/>
      <c r="Y5" s="10"/>
      <c r="Z5" s="10"/>
      <c r="AA5" s="10"/>
      <c r="AB5" s="10"/>
      <c r="AC5" s="10"/>
    </row>
    <row r="6" spans="1:29" ht="14.25">
      <c r="A6" s="10"/>
      <c r="B6" s="10"/>
      <c r="C6" s="10"/>
      <c r="D6" s="10"/>
      <c r="E6" s="10"/>
      <c r="F6" s="10"/>
      <c r="G6" s="10"/>
      <c r="H6" s="10"/>
      <c r="I6" s="11"/>
      <c r="J6" s="180" t="s">
        <v>137</v>
      </c>
      <c r="K6" s="180"/>
      <c r="L6" s="180"/>
      <c r="M6" s="180"/>
      <c r="N6" s="180"/>
      <c r="O6" s="180"/>
      <c r="P6" s="180"/>
      <c r="Q6" s="180"/>
      <c r="R6" s="180"/>
      <c r="S6" s="180"/>
      <c r="T6" s="12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customHeight="1">
      <c r="A7" s="178" t="s">
        <v>136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9"/>
      <c r="U7" s="179"/>
      <c r="V7" s="179"/>
      <c r="W7" s="179"/>
      <c r="X7" s="179"/>
      <c r="Y7" s="179"/>
      <c r="Z7" s="179"/>
      <c r="AA7" s="179"/>
      <c r="AB7" s="179"/>
      <c r="AC7" s="179"/>
    </row>
    <row r="8" spans="1:29" ht="24.75" hidden="1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79"/>
      <c r="W8" s="179"/>
      <c r="X8" s="179"/>
      <c r="Y8" s="179"/>
      <c r="Z8" s="179"/>
      <c r="AA8" s="179"/>
      <c r="AB8" s="179"/>
      <c r="AC8" s="179"/>
    </row>
    <row r="9" spans="1:29" ht="2.25" hidden="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9.75" customHeight="1" thickBot="1">
      <c r="A10" s="10"/>
      <c r="B10" s="10"/>
      <c r="C10" s="10"/>
      <c r="D10" s="10"/>
      <c r="E10" s="10"/>
      <c r="F10" s="10"/>
      <c r="G10" s="10"/>
      <c r="H10" s="10"/>
      <c r="I10" s="11"/>
      <c r="J10" s="15"/>
      <c r="K10" s="1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" hidden="1" thickBot="1">
      <c r="A11" s="10"/>
      <c r="B11" s="10"/>
      <c r="C11" s="10"/>
      <c r="D11" s="10"/>
      <c r="E11" s="10"/>
      <c r="F11" s="10"/>
      <c r="G11" s="10"/>
      <c r="H11" s="10"/>
      <c r="I11" s="11"/>
      <c r="J11" s="15"/>
      <c r="K11" s="16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81.75" customHeight="1" thickBot="1">
      <c r="A12" s="17" t="s">
        <v>5</v>
      </c>
      <c r="B12" s="181" t="s">
        <v>33</v>
      </c>
      <c r="C12" s="182"/>
      <c r="D12" s="182"/>
      <c r="E12" s="182"/>
      <c r="F12" s="182"/>
      <c r="G12" s="182"/>
      <c r="H12" s="182"/>
      <c r="I12" s="183"/>
      <c r="J12" s="18" t="s">
        <v>34</v>
      </c>
      <c r="K12" s="19" t="s">
        <v>45</v>
      </c>
      <c r="L12" s="20" t="s">
        <v>46</v>
      </c>
      <c r="M12" s="21" t="s">
        <v>43</v>
      </c>
      <c r="N12" s="21" t="s">
        <v>43</v>
      </c>
      <c r="O12" s="22" t="s">
        <v>44</v>
      </c>
      <c r="P12" s="23" t="s">
        <v>112</v>
      </c>
      <c r="Q12" s="24" t="s">
        <v>109</v>
      </c>
      <c r="R12" s="23" t="s">
        <v>111</v>
      </c>
      <c r="S12" s="23" t="s">
        <v>110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" customHeight="1" thickBot="1">
      <c r="A13" s="25">
        <v>1</v>
      </c>
      <c r="B13" s="184">
        <v>2</v>
      </c>
      <c r="C13" s="185"/>
      <c r="D13" s="185"/>
      <c r="E13" s="185"/>
      <c r="F13" s="185"/>
      <c r="G13" s="185"/>
      <c r="H13" s="185"/>
      <c r="I13" s="186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28"/>
      <c r="R13" s="28"/>
      <c r="S13" s="28">
        <v>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>
      <c r="A14" s="29">
        <v>1</v>
      </c>
      <c r="B14" s="30" t="s">
        <v>2</v>
      </c>
      <c r="C14" s="31" t="s">
        <v>0</v>
      </c>
      <c r="D14" s="32" t="s">
        <v>3</v>
      </c>
      <c r="E14" s="187" t="s">
        <v>4</v>
      </c>
      <c r="F14" s="188"/>
      <c r="G14" s="32" t="s">
        <v>3</v>
      </c>
      <c r="H14" s="32" t="s">
        <v>1</v>
      </c>
      <c r="I14" s="33" t="s">
        <v>2</v>
      </c>
      <c r="J14" s="34" t="s">
        <v>24</v>
      </c>
      <c r="K14" s="35" t="e">
        <f>SUM(K16,K19,K24,K27,K28,#REF!,K31,K33,K36,)</f>
        <v>#REF!</v>
      </c>
      <c r="L14" s="35" t="e">
        <f>SUM(L16,L19,L24,L27,L28,#REF!,L31,L33,L36,)</f>
        <v>#REF!</v>
      </c>
      <c r="M14" s="35" t="e">
        <f>SUM(M16,M19,M24,M27,M28,#REF!,M31,M33,M36,)</f>
        <v>#REF!</v>
      </c>
      <c r="N14" s="35" t="e">
        <f>SUM(N16,N19,N24,N27,N28,#REF!,N31,N33,N36,)</f>
        <v>#REF!</v>
      </c>
      <c r="O14" s="36" t="e">
        <f>SUM(O16,O19,O24,O27,O28,#REF!,O31,O33,O36,)</f>
        <v>#REF!</v>
      </c>
      <c r="P14" s="37">
        <f>SUM(P15++P17+P19+P24+P27+P28+P31+P33+P36)</f>
        <v>45376.500000000007</v>
      </c>
      <c r="Q14" s="37">
        <f>SUM(Q15++Q17+Q19+Q24+Q27+Q28+Q31+Q33+Q36)</f>
        <v>49325.084830000007</v>
      </c>
      <c r="R14" s="37">
        <f>SUM(R15+R17+R19+R24+R27+R28+R31+R33+R36+R42)</f>
        <v>44281.700000000012</v>
      </c>
      <c r="S14" s="37">
        <f>R14/Q14*100</f>
        <v>89.775213063733943</v>
      </c>
      <c r="T14" s="38"/>
      <c r="U14" s="166" t="s">
        <v>58</v>
      </c>
      <c r="V14" s="166"/>
      <c r="W14" s="166"/>
      <c r="X14" s="166"/>
      <c r="Y14" s="166"/>
      <c r="Z14" s="167"/>
      <c r="AA14" s="167"/>
      <c r="AB14" s="10"/>
      <c r="AC14" s="10"/>
    </row>
    <row r="15" spans="1:29" ht="12" customHeight="1">
      <c r="A15" s="39">
        <v>2</v>
      </c>
      <c r="B15" s="40" t="s">
        <v>2</v>
      </c>
      <c r="C15" s="40" t="s">
        <v>0</v>
      </c>
      <c r="D15" s="41" t="s">
        <v>6</v>
      </c>
      <c r="E15" s="168" t="s">
        <v>4</v>
      </c>
      <c r="F15" s="169"/>
      <c r="G15" s="41" t="s">
        <v>3</v>
      </c>
      <c r="H15" s="41" t="s">
        <v>1</v>
      </c>
      <c r="I15" s="42" t="s">
        <v>2</v>
      </c>
      <c r="J15" s="43" t="s">
        <v>25</v>
      </c>
      <c r="K15" s="44">
        <f>K16</f>
        <v>21241.3</v>
      </c>
      <c r="L15" s="44">
        <f>L16</f>
        <v>15920.9</v>
      </c>
      <c r="M15" s="44">
        <f>M16</f>
        <v>0</v>
      </c>
      <c r="N15" s="44">
        <f>N16</f>
        <v>21240</v>
      </c>
      <c r="O15" s="45">
        <f>O16</f>
        <v>21870</v>
      </c>
      <c r="P15" s="46">
        <v>26000</v>
      </c>
      <c r="Q15" s="46">
        <v>26000</v>
      </c>
      <c r="R15" s="46">
        <f>SUM(R16)</f>
        <v>27614.799999999999</v>
      </c>
      <c r="S15" s="46">
        <f>R15/Q15*100</f>
        <v>106.21076923076922</v>
      </c>
      <c r="T15" s="47"/>
      <c r="U15" s="166" t="s">
        <v>56</v>
      </c>
      <c r="V15" s="166"/>
      <c r="W15" s="167"/>
      <c r="X15" s="47"/>
      <c r="Y15" s="47"/>
      <c r="Z15" s="47"/>
      <c r="AA15" s="47"/>
      <c r="AB15" s="10"/>
      <c r="AC15" s="10"/>
    </row>
    <row r="16" spans="1:29" ht="12" customHeight="1">
      <c r="A16" s="48">
        <v>3</v>
      </c>
      <c r="B16" s="49" t="s">
        <v>2</v>
      </c>
      <c r="C16" s="50" t="s">
        <v>0</v>
      </c>
      <c r="D16" s="51" t="s">
        <v>6</v>
      </c>
      <c r="E16" s="163" t="s">
        <v>7</v>
      </c>
      <c r="F16" s="164"/>
      <c r="G16" s="51" t="s">
        <v>6</v>
      </c>
      <c r="H16" s="51" t="s">
        <v>1</v>
      </c>
      <c r="I16" s="52" t="s">
        <v>8</v>
      </c>
      <c r="J16" s="53" t="s">
        <v>26</v>
      </c>
      <c r="K16" s="54">
        <v>21241.3</v>
      </c>
      <c r="L16" s="54">
        <v>15920.9</v>
      </c>
      <c r="M16" s="10"/>
      <c r="N16" s="54">
        <v>21240</v>
      </c>
      <c r="O16" s="55">
        <v>21870</v>
      </c>
      <c r="P16" s="56">
        <v>26000</v>
      </c>
      <c r="Q16" s="56">
        <v>26000</v>
      </c>
      <c r="R16" s="56">
        <v>27614.799999999999</v>
      </c>
      <c r="S16" s="56">
        <f>R16/Q16*100</f>
        <v>106.21076923076922</v>
      </c>
      <c r="T16" s="47"/>
      <c r="U16" s="166" t="s">
        <v>57</v>
      </c>
      <c r="V16" s="166"/>
      <c r="W16" s="166"/>
      <c r="X16" s="166"/>
      <c r="Y16" s="166"/>
      <c r="Z16" s="166"/>
      <c r="AA16" s="166"/>
      <c r="AB16" s="167"/>
      <c r="AC16" s="10"/>
    </row>
    <row r="17" spans="1:29" ht="39" customHeight="1">
      <c r="A17" s="39">
        <v>4</v>
      </c>
      <c r="B17" s="57" t="s">
        <v>2</v>
      </c>
      <c r="C17" s="40" t="s">
        <v>0</v>
      </c>
      <c r="D17" s="41" t="s">
        <v>47</v>
      </c>
      <c r="E17" s="168" t="s">
        <v>4</v>
      </c>
      <c r="F17" s="169"/>
      <c r="G17" s="41" t="s">
        <v>3</v>
      </c>
      <c r="H17" s="41" t="s">
        <v>1</v>
      </c>
      <c r="I17" s="42" t="s">
        <v>2</v>
      </c>
      <c r="J17" s="43" t="s">
        <v>52</v>
      </c>
      <c r="K17" s="58"/>
      <c r="L17" s="58"/>
      <c r="M17" s="59"/>
      <c r="N17" s="58"/>
      <c r="O17" s="60"/>
      <c r="P17" s="46">
        <f>SUM(P18)</f>
        <v>6674.9</v>
      </c>
      <c r="Q17" s="46">
        <f>SUM(Q18)</f>
        <v>7123.4548300000006</v>
      </c>
      <c r="R17" s="46">
        <f>SUM(R18)</f>
        <v>7212</v>
      </c>
      <c r="S17" s="46">
        <f>SUM(S18)</f>
        <v>101.24300879437176</v>
      </c>
      <c r="T17" s="47"/>
      <c r="U17" s="10">
        <v>1414.3</v>
      </c>
      <c r="V17" s="10"/>
      <c r="W17" s="61"/>
      <c r="X17" s="10"/>
      <c r="Y17" s="10">
        <v>1407.3</v>
      </c>
      <c r="Z17" s="10"/>
      <c r="AA17" s="10"/>
      <c r="AB17" s="10"/>
      <c r="AC17" s="10"/>
    </row>
    <row r="18" spans="1:29" ht="23.25" customHeight="1">
      <c r="A18" s="62">
        <v>5</v>
      </c>
      <c r="B18" s="49" t="s">
        <v>2</v>
      </c>
      <c r="C18" s="63" t="s">
        <v>0</v>
      </c>
      <c r="D18" s="64" t="s">
        <v>47</v>
      </c>
      <c r="E18" s="163" t="s">
        <v>7</v>
      </c>
      <c r="F18" s="165"/>
      <c r="G18" s="64" t="s">
        <v>6</v>
      </c>
      <c r="H18" s="64" t="s">
        <v>1</v>
      </c>
      <c r="I18" s="65" t="s">
        <v>8</v>
      </c>
      <c r="J18" s="66" t="s">
        <v>53</v>
      </c>
      <c r="K18" s="67"/>
      <c r="L18" s="67"/>
      <c r="M18" s="10"/>
      <c r="N18" s="67"/>
      <c r="O18" s="68"/>
      <c r="P18" s="69">
        <v>6674.9</v>
      </c>
      <c r="Q18" s="69">
        <f>6674.88457+448.57026</f>
        <v>7123.4548300000006</v>
      </c>
      <c r="R18" s="69">
        <v>7212</v>
      </c>
      <c r="S18" s="69">
        <f>R18/Q18*100</f>
        <v>101.24300879437176</v>
      </c>
      <c r="T18" s="38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39">
        <v>6</v>
      </c>
      <c r="B19" s="40" t="s">
        <v>2</v>
      </c>
      <c r="C19" s="40" t="s">
        <v>0</v>
      </c>
      <c r="D19" s="41" t="s">
        <v>9</v>
      </c>
      <c r="E19" s="161" t="s">
        <v>4</v>
      </c>
      <c r="F19" s="162"/>
      <c r="G19" s="41" t="s">
        <v>3</v>
      </c>
      <c r="H19" s="41" t="s">
        <v>1</v>
      </c>
      <c r="I19" s="42" t="s">
        <v>2</v>
      </c>
      <c r="J19" s="43" t="s">
        <v>27</v>
      </c>
      <c r="K19" s="44">
        <f>SUM(K21:K22)</f>
        <v>762</v>
      </c>
      <c r="L19" s="44">
        <f>SUM(L21:L22)</f>
        <v>762.3</v>
      </c>
      <c r="M19" s="44">
        <f>SUM(M21:M22)</f>
        <v>0</v>
      </c>
      <c r="N19" s="44">
        <f>SUM(N21:N22)</f>
        <v>792</v>
      </c>
      <c r="O19" s="45">
        <f>SUM(O21:O22)</f>
        <v>815</v>
      </c>
      <c r="P19" s="46">
        <f>P21+P22+P20</f>
        <v>1340</v>
      </c>
      <c r="Q19" s="46">
        <f>Q21+Q22+Q20</f>
        <v>1340</v>
      </c>
      <c r="R19" s="46">
        <f>SUM(R20:R23)</f>
        <v>1472.4000000000003</v>
      </c>
      <c r="S19" s="46">
        <f>R19/Q19*100</f>
        <v>109.88059701492541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1.5" customHeight="1">
      <c r="A20" s="39">
        <v>7</v>
      </c>
      <c r="B20" s="70" t="s">
        <v>2</v>
      </c>
      <c r="C20" s="50" t="s">
        <v>0</v>
      </c>
      <c r="D20" s="51" t="s">
        <v>9</v>
      </c>
      <c r="E20" s="163" t="s">
        <v>12</v>
      </c>
      <c r="F20" s="164" t="s">
        <v>2</v>
      </c>
      <c r="G20" s="51" t="s">
        <v>3</v>
      </c>
      <c r="H20" s="51" t="s">
        <v>1</v>
      </c>
      <c r="I20" s="52" t="s">
        <v>8</v>
      </c>
      <c r="J20" s="53" t="s">
        <v>55</v>
      </c>
      <c r="K20" s="44"/>
      <c r="L20" s="44"/>
      <c r="M20" s="71"/>
      <c r="N20" s="44"/>
      <c r="O20" s="45"/>
      <c r="P20" s="56">
        <v>590</v>
      </c>
      <c r="Q20" s="56">
        <v>590</v>
      </c>
      <c r="R20" s="56">
        <v>779.2</v>
      </c>
      <c r="S20" s="56">
        <f>R20/Q20*100</f>
        <v>132.06779661016949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48">
        <v>8</v>
      </c>
      <c r="B21" s="49" t="s">
        <v>2</v>
      </c>
      <c r="C21" s="50" t="s">
        <v>0</v>
      </c>
      <c r="D21" s="51" t="s">
        <v>9</v>
      </c>
      <c r="E21" s="163" t="s">
        <v>7</v>
      </c>
      <c r="F21" s="164"/>
      <c r="G21" s="51" t="s">
        <v>10</v>
      </c>
      <c r="H21" s="51" t="s">
        <v>1</v>
      </c>
      <c r="I21" s="52" t="s">
        <v>8</v>
      </c>
      <c r="J21" s="53" t="s">
        <v>28</v>
      </c>
      <c r="K21" s="54">
        <v>750</v>
      </c>
      <c r="L21" s="54">
        <v>751</v>
      </c>
      <c r="M21" s="10"/>
      <c r="N21" s="54">
        <v>790</v>
      </c>
      <c r="O21" s="55">
        <v>810</v>
      </c>
      <c r="P21" s="56">
        <v>700</v>
      </c>
      <c r="Q21" s="56">
        <v>700</v>
      </c>
      <c r="R21" s="56">
        <v>641.6</v>
      </c>
      <c r="S21" s="56">
        <f>R21/Q21*100</f>
        <v>91.657142857142858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48">
        <v>9</v>
      </c>
      <c r="B22" s="50" t="s">
        <v>2</v>
      </c>
      <c r="C22" s="50" t="s">
        <v>0</v>
      </c>
      <c r="D22" s="51" t="s">
        <v>9</v>
      </c>
      <c r="E22" s="163" t="s">
        <v>113</v>
      </c>
      <c r="F22" s="164"/>
      <c r="G22" s="51" t="s">
        <v>6</v>
      </c>
      <c r="H22" s="51" t="s">
        <v>1</v>
      </c>
      <c r="I22" s="52" t="s">
        <v>8</v>
      </c>
      <c r="J22" s="53" t="s">
        <v>29</v>
      </c>
      <c r="K22" s="67">
        <v>12</v>
      </c>
      <c r="L22" s="67">
        <v>11.3</v>
      </c>
      <c r="M22" s="10"/>
      <c r="N22" s="54">
        <v>2</v>
      </c>
      <c r="O22" s="55">
        <v>5</v>
      </c>
      <c r="P22" s="56">
        <v>50</v>
      </c>
      <c r="Q22" s="56">
        <v>50</v>
      </c>
      <c r="R22" s="56">
        <v>42.7</v>
      </c>
      <c r="S22" s="56">
        <f>R22/Q22*100</f>
        <v>85.4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5.5">
      <c r="A23" s="48">
        <v>10</v>
      </c>
      <c r="B23" s="49" t="s">
        <v>2</v>
      </c>
      <c r="C23" s="50" t="s">
        <v>0</v>
      </c>
      <c r="D23" s="51" t="s">
        <v>9</v>
      </c>
      <c r="E23" s="163" t="s">
        <v>114</v>
      </c>
      <c r="F23" s="165"/>
      <c r="G23" s="51" t="s">
        <v>10</v>
      </c>
      <c r="H23" s="51" t="s">
        <v>1</v>
      </c>
      <c r="I23" s="52" t="s">
        <v>8</v>
      </c>
      <c r="J23" s="53" t="s">
        <v>115</v>
      </c>
      <c r="K23" s="67"/>
      <c r="L23" s="67"/>
      <c r="M23" s="10"/>
      <c r="N23" s="54"/>
      <c r="O23" s="55"/>
      <c r="P23" s="56">
        <v>0</v>
      </c>
      <c r="Q23" s="56">
        <v>0</v>
      </c>
      <c r="R23" s="56">
        <v>8.9</v>
      </c>
      <c r="S23" s="56"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30" customHeight="1">
      <c r="A24" s="39">
        <v>11</v>
      </c>
      <c r="B24" s="72" t="s">
        <v>2</v>
      </c>
      <c r="C24" s="40" t="s">
        <v>0</v>
      </c>
      <c r="D24" s="41" t="s">
        <v>11</v>
      </c>
      <c r="E24" s="161" t="s">
        <v>4</v>
      </c>
      <c r="F24" s="162"/>
      <c r="G24" s="41" t="s">
        <v>3</v>
      </c>
      <c r="H24" s="41" t="s">
        <v>1</v>
      </c>
      <c r="I24" s="42" t="s">
        <v>2</v>
      </c>
      <c r="J24" s="43" t="s">
        <v>30</v>
      </c>
      <c r="K24" s="73">
        <f t="shared" ref="K24:R24" si="0">SUM(K25:K26)</f>
        <v>1050</v>
      </c>
      <c r="L24" s="73">
        <f t="shared" si="0"/>
        <v>820.4</v>
      </c>
      <c r="M24" s="73">
        <f t="shared" si="0"/>
        <v>0</v>
      </c>
      <c r="N24" s="73">
        <f t="shared" si="0"/>
        <v>980</v>
      </c>
      <c r="O24" s="74">
        <f t="shared" si="0"/>
        <v>1000</v>
      </c>
      <c r="P24" s="75">
        <f t="shared" si="0"/>
        <v>1760</v>
      </c>
      <c r="Q24" s="75">
        <f t="shared" si="0"/>
        <v>1760</v>
      </c>
      <c r="R24" s="75">
        <f t="shared" si="0"/>
        <v>2117.3000000000002</v>
      </c>
      <c r="S24" s="75">
        <v>120.3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1" customHeight="1">
      <c r="A25" s="48">
        <v>12</v>
      </c>
      <c r="B25" s="50" t="s">
        <v>2</v>
      </c>
      <c r="C25" s="50" t="s">
        <v>0</v>
      </c>
      <c r="D25" s="51" t="s">
        <v>11</v>
      </c>
      <c r="E25" s="163" t="s">
        <v>12</v>
      </c>
      <c r="F25" s="164"/>
      <c r="G25" s="51" t="s">
        <v>3</v>
      </c>
      <c r="H25" s="51" t="s">
        <v>1</v>
      </c>
      <c r="I25" s="52" t="s">
        <v>8</v>
      </c>
      <c r="J25" s="76" t="s">
        <v>116</v>
      </c>
      <c r="K25" s="67">
        <v>300</v>
      </c>
      <c r="L25" s="67">
        <v>182.5</v>
      </c>
      <c r="M25" s="10"/>
      <c r="N25" s="54">
        <v>300</v>
      </c>
      <c r="O25" s="55">
        <v>300</v>
      </c>
      <c r="P25" s="56">
        <v>620</v>
      </c>
      <c r="Q25" s="56">
        <v>620</v>
      </c>
      <c r="R25" s="56">
        <v>905</v>
      </c>
      <c r="S25" s="56">
        <f>R25/Q25*100</f>
        <v>145.96774193548387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2" customFormat="1" ht="16.5" customHeight="1">
      <c r="A26" s="48">
        <v>13</v>
      </c>
      <c r="B26" s="70" t="s">
        <v>2</v>
      </c>
      <c r="C26" s="50" t="s">
        <v>0</v>
      </c>
      <c r="D26" s="51" t="s">
        <v>11</v>
      </c>
      <c r="E26" s="163" t="s">
        <v>117</v>
      </c>
      <c r="F26" s="164"/>
      <c r="G26" s="51" t="s">
        <v>3</v>
      </c>
      <c r="H26" s="51" t="s">
        <v>1</v>
      </c>
      <c r="I26" s="52" t="s">
        <v>8</v>
      </c>
      <c r="J26" s="77" t="s">
        <v>118</v>
      </c>
      <c r="K26" s="78">
        <v>750</v>
      </c>
      <c r="L26" s="78">
        <v>637.9</v>
      </c>
      <c r="M26" s="11"/>
      <c r="N26" s="54">
        <v>680</v>
      </c>
      <c r="O26" s="55">
        <v>700</v>
      </c>
      <c r="P26" s="56">
        <v>1140</v>
      </c>
      <c r="Q26" s="56">
        <v>1140</v>
      </c>
      <c r="R26" s="56">
        <v>1212.3</v>
      </c>
      <c r="S26" s="56">
        <f>R26/Q26*100</f>
        <v>106.34210526315788</v>
      </c>
      <c r="T26" s="10"/>
      <c r="U26" s="10"/>
      <c r="V26" s="11"/>
      <c r="W26" s="11"/>
      <c r="X26" s="11"/>
      <c r="Y26" s="11"/>
      <c r="Z26" s="11"/>
      <c r="AA26" s="11"/>
      <c r="AB26" s="11"/>
      <c r="AC26" s="11"/>
    </row>
    <row r="27" spans="1:29" s="2" customFormat="1" ht="15" customHeight="1">
      <c r="A27" s="39">
        <v>14</v>
      </c>
      <c r="B27" s="40" t="s">
        <v>2</v>
      </c>
      <c r="C27" s="40" t="s">
        <v>0</v>
      </c>
      <c r="D27" s="41" t="s">
        <v>38</v>
      </c>
      <c r="E27" s="161" t="s">
        <v>4</v>
      </c>
      <c r="F27" s="162"/>
      <c r="G27" s="41" t="s">
        <v>3</v>
      </c>
      <c r="H27" s="41" t="s">
        <v>1</v>
      </c>
      <c r="I27" s="42" t="s">
        <v>8</v>
      </c>
      <c r="J27" s="79" t="s">
        <v>39</v>
      </c>
      <c r="K27" s="73">
        <v>25</v>
      </c>
      <c r="L27" s="73">
        <v>43.2</v>
      </c>
      <c r="M27" s="80"/>
      <c r="N27" s="81">
        <v>53</v>
      </c>
      <c r="O27" s="82">
        <v>40</v>
      </c>
      <c r="P27" s="75">
        <v>190</v>
      </c>
      <c r="Q27" s="75">
        <v>190</v>
      </c>
      <c r="R27" s="75">
        <v>496.3</v>
      </c>
      <c r="S27" s="75">
        <f>R27/Q27*100</f>
        <v>261.21052631578948</v>
      </c>
      <c r="T27" s="10"/>
      <c r="U27" s="10"/>
      <c r="V27" s="11"/>
      <c r="W27" s="11"/>
      <c r="X27" s="11"/>
      <c r="Y27" s="11"/>
      <c r="Z27" s="11"/>
      <c r="AA27" s="11"/>
      <c r="AB27" s="11"/>
      <c r="AC27" s="11"/>
    </row>
    <row r="28" spans="1:29" s="2" customFormat="1" ht="25.5">
      <c r="A28" s="39">
        <v>15</v>
      </c>
      <c r="B28" s="40" t="s">
        <v>2</v>
      </c>
      <c r="C28" s="40" t="s">
        <v>0</v>
      </c>
      <c r="D28" s="41" t="s">
        <v>14</v>
      </c>
      <c r="E28" s="161" t="s">
        <v>4</v>
      </c>
      <c r="F28" s="162"/>
      <c r="G28" s="41" t="s">
        <v>3</v>
      </c>
      <c r="H28" s="41" t="s">
        <v>1</v>
      </c>
      <c r="I28" s="42" t="s">
        <v>2</v>
      </c>
      <c r="J28" s="79" t="s">
        <v>35</v>
      </c>
      <c r="K28" s="73">
        <f>SUM(K29:K29)</f>
        <v>445</v>
      </c>
      <c r="L28" s="73">
        <f>SUM(L29:L29)</f>
        <v>343.2</v>
      </c>
      <c r="M28" s="73">
        <f>SUM(M29:M29)</f>
        <v>0</v>
      </c>
      <c r="N28" s="73">
        <f>SUM(N29:N29)</f>
        <v>350</v>
      </c>
      <c r="O28" s="74">
        <f>SUM(O29:O29)</f>
        <v>350</v>
      </c>
      <c r="P28" s="75">
        <f>SUM(P29:P30)</f>
        <v>2300</v>
      </c>
      <c r="Q28" s="75">
        <f>SUM(Q29:Q30)</f>
        <v>2300</v>
      </c>
      <c r="R28" s="75">
        <f>SUM(R29:R30)</f>
        <v>2100</v>
      </c>
      <c r="S28" s="75">
        <v>91.3</v>
      </c>
      <c r="T28" s="10"/>
      <c r="U28" s="10"/>
      <c r="V28" s="11"/>
      <c r="W28" s="11"/>
      <c r="X28" s="11"/>
      <c r="Y28" s="11"/>
      <c r="Z28" s="11"/>
      <c r="AA28" s="11"/>
      <c r="AB28" s="11"/>
      <c r="AC28" s="11"/>
    </row>
    <row r="29" spans="1:29" s="2" customFormat="1" ht="54.75" customHeight="1">
      <c r="A29" s="48">
        <v>16</v>
      </c>
      <c r="B29" s="50" t="s">
        <v>2</v>
      </c>
      <c r="C29" s="50" t="s">
        <v>0</v>
      </c>
      <c r="D29" s="51" t="s">
        <v>14</v>
      </c>
      <c r="E29" s="163" t="s">
        <v>70</v>
      </c>
      <c r="F29" s="164"/>
      <c r="G29" s="51" t="s">
        <v>13</v>
      </c>
      <c r="H29" s="51" t="s">
        <v>1</v>
      </c>
      <c r="I29" s="52" t="s">
        <v>18</v>
      </c>
      <c r="J29" s="53" t="s">
        <v>119</v>
      </c>
      <c r="K29" s="78">
        <v>445</v>
      </c>
      <c r="L29" s="78">
        <v>343.2</v>
      </c>
      <c r="M29" s="83"/>
      <c r="N29" s="54">
        <v>350</v>
      </c>
      <c r="O29" s="55">
        <v>350</v>
      </c>
      <c r="P29" s="56">
        <v>795</v>
      </c>
      <c r="Q29" s="56">
        <v>795</v>
      </c>
      <c r="R29" s="56">
        <v>1037.2</v>
      </c>
      <c r="S29" s="56">
        <f>R29/Q29*100</f>
        <v>130.46540880503144</v>
      </c>
      <c r="T29" s="10"/>
      <c r="U29" s="10"/>
      <c r="V29" s="84"/>
      <c r="W29" s="11"/>
      <c r="X29" s="11"/>
      <c r="Y29" s="11"/>
      <c r="Z29" s="11"/>
      <c r="AA29" s="11"/>
      <c r="AB29" s="11"/>
      <c r="AC29" s="11"/>
    </row>
    <row r="30" spans="1:29" s="2" customFormat="1" ht="25.5" customHeight="1">
      <c r="A30" s="48">
        <v>17</v>
      </c>
      <c r="B30" s="50" t="s">
        <v>2</v>
      </c>
      <c r="C30" s="50" t="s">
        <v>0</v>
      </c>
      <c r="D30" s="51" t="s">
        <v>14</v>
      </c>
      <c r="E30" s="163" t="s">
        <v>71</v>
      </c>
      <c r="F30" s="165"/>
      <c r="G30" s="51" t="s">
        <v>13</v>
      </c>
      <c r="H30" s="51" t="s">
        <v>1</v>
      </c>
      <c r="I30" s="52" t="s">
        <v>18</v>
      </c>
      <c r="J30" s="53" t="s">
        <v>120</v>
      </c>
      <c r="K30" s="78"/>
      <c r="L30" s="78"/>
      <c r="M30" s="83"/>
      <c r="N30" s="54"/>
      <c r="O30" s="55"/>
      <c r="P30" s="56">
        <v>1505</v>
      </c>
      <c r="Q30" s="56">
        <v>1505</v>
      </c>
      <c r="R30" s="56">
        <v>1062.8</v>
      </c>
      <c r="S30" s="56">
        <f>R30/Q30*100</f>
        <v>70.61794019933555</v>
      </c>
      <c r="T30" s="10"/>
      <c r="U30" s="10"/>
      <c r="V30" s="84"/>
      <c r="W30" s="11"/>
      <c r="X30" s="11"/>
      <c r="Y30" s="11"/>
      <c r="Z30" s="11"/>
      <c r="AA30" s="11"/>
      <c r="AB30" s="11"/>
      <c r="AC30" s="11"/>
    </row>
    <row r="31" spans="1:29" s="2" customFormat="1" ht="12.75">
      <c r="A31" s="39">
        <v>18</v>
      </c>
      <c r="B31" s="40" t="s">
        <v>2</v>
      </c>
      <c r="C31" s="40" t="s">
        <v>0</v>
      </c>
      <c r="D31" s="41" t="s">
        <v>15</v>
      </c>
      <c r="E31" s="161" t="s">
        <v>4</v>
      </c>
      <c r="F31" s="162"/>
      <c r="G31" s="41" t="s">
        <v>3</v>
      </c>
      <c r="H31" s="41" t="s">
        <v>1</v>
      </c>
      <c r="I31" s="42" t="s">
        <v>2</v>
      </c>
      <c r="J31" s="85" t="s">
        <v>31</v>
      </c>
      <c r="K31" s="73">
        <v>35</v>
      </c>
      <c r="L31" s="73">
        <f>L32</f>
        <v>23.3</v>
      </c>
      <c r="M31" s="73">
        <f>M32</f>
        <v>0</v>
      </c>
      <c r="N31" s="73">
        <f>N32</f>
        <v>25</v>
      </c>
      <c r="O31" s="74">
        <f>O32</f>
        <v>35</v>
      </c>
      <c r="P31" s="75">
        <v>18</v>
      </c>
      <c r="Q31" s="75">
        <v>18</v>
      </c>
      <c r="R31" s="75">
        <f>SUM(R32)</f>
        <v>55.1</v>
      </c>
      <c r="S31" s="75">
        <f>R31/Q31*100</f>
        <v>306.11111111111114</v>
      </c>
      <c r="T31" s="10"/>
      <c r="U31" s="10"/>
      <c r="V31" s="11"/>
      <c r="W31" s="11"/>
      <c r="X31" s="11"/>
      <c r="Y31" s="11"/>
      <c r="Z31" s="11"/>
      <c r="AA31" s="11"/>
      <c r="AB31" s="11"/>
      <c r="AC31" s="11"/>
    </row>
    <row r="32" spans="1:29" s="2" customFormat="1" ht="12.75">
      <c r="A32" s="48">
        <v>19</v>
      </c>
      <c r="B32" s="49" t="s">
        <v>2</v>
      </c>
      <c r="C32" s="50" t="s">
        <v>0</v>
      </c>
      <c r="D32" s="51" t="s">
        <v>15</v>
      </c>
      <c r="E32" s="163" t="s">
        <v>12</v>
      </c>
      <c r="F32" s="164"/>
      <c r="G32" s="51" t="s">
        <v>6</v>
      </c>
      <c r="H32" s="51" t="s">
        <v>1</v>
      </c>
      <c r="I32" s="52" t="s">
        <v>18</v>
      </c>
      <c r="J32" s="86" t="s">
        <v>32</v>
      </c>
      <c r="K32" s="87">
        <v>35</v>
      </c>
      <c r="L32" s="87">
        <v>23.3</v>
      </c>
      <c r="M32" s="88"/>
      <c r="N32" s="54">
        <v>25</v>
      </c>
      <c r="O32" s="55">
        <v>35</v>
      </c>
      <c r="P32" s="56">
        <v>18</v>
      </c>
      <c r="Q32" s="56">
        <v>18</v>
      </c>
      <c r="R32" s="56">
        <v>55.1</v>
      </c>
      <c r="S32" s="56">
        <f>R32/Q32*100</f>
        <v>306.11111111111114</v>
      </c>
      <c r="T32" s="10"/>
      <c r="U32" s="10"/>
      <c r="V32" s="11"/>
      <c r="W32" s="11"/>
      <c r="X32" s="11"/>
      <c r="Y32" s="11"/>
      <c r="Z32" s="11"/>
      <c r="AA32" s="11"/>
      <c r="AB32" s="11"/>
      <c r="AC32" s="11"/>
    </row>
    <row r="33" spans="1:29" s="2" customFormat="1" ht="25.5">
      <c r="A33" s="39">
        <v>20</v>
      </c>
      <c r="B33" s="40" t="s">
        <v>2</v>
      </c>
      <c r="C33" s="40" t="s">
        <v>0</v>
      </c>
      <c r="D33" s="41" t="s">
        <v>16</v>
      </c>
      <c r="E33" s="161" t="s">
        <v>4</v>
      </c>
      <c r="F33" s="162"/>
      <c r="G33" s="41" t="s">
        <v>3</v>
      </c>
      <c r="H33" s="41" t="s">
        <v>1</v>
      </c>
      <c r="I33" s="42" t="s">
        <v>2</v>
      </c>
      <c r="J33" s="79" t="s">
        <v>59</v>
      </c>
      <c r="K33" s="73">
        <f>K34</f>
        <v>1713</v>
      </c>
      <c r="L33" s="73">
        <f>L34</f>
        <v>1344.9</v>
      </c>
      <c r="M33" s="73">
        <f>M34</f>
        <v>0</v>
      </c>
      <c r="N33" s="73">
        <f>N34</f>
        <v>2009.5</v>
      </c>
      <c r="O33" s="74">
        <f>O34</f>
        <v>3815</v>
      </c>
      <c r="P33" s="75">
        <f>SUM(P34:P35)</f>
        <v>3472.3</v>
      </c>
      <c r="Q33" s="75">
        <f>SUM(Q34:Q35)</f>
        <v>3472.3</v>
      </c>
      <c r="R33" s="75">
        <f>SUM(R34:R35)</f>
        <v>2749.8</v>
      </c>
      <c r="S33" s="75">
        <v>79.2</v>
      </c>
      <c r="T33" s="10"/>
      <c r="U33" s="10"/>
      <c r="V33" s="11"/>
      <c r="W33" s="11"/>
      <c r="X33" s="11"/>
      <c r="Y33" s="11"/>
      <c r="Z33" s="11"/>
      <c r="AA33" s="11"/>
      <c r="AB33" s="11"/>
      <c r="AC33" s="11"/>
    </row>
    <row r="34" spans="1:29" s="2" customFormat="1" ht="18.75" customHeight="1">
      <c r="A34" s="48">
        <v>21</v>
      </c>
      <c r="B34" s="70" t="s">
        <v>2</v>
      </c>
      <c r="C34" s="50" t="s">
        <v>0</v>
      </c>
      <c r="D34" s="51" t="s">
        <v>16</v>
      </c>
      <c r="E34" s="163" t="s">
        <v>12</v>
      </c>
      <c r="F34" s="164"/>
      <c r="G34" s="51" t="s">
        <v>3</v>
      </c>
      <c r="H34" s="51" t="s">
        <v>1</v>
      </c>
      <c r="I34" s="52" t="s">
        <v>19</v>
      </c>
      <c r="J34" s="89" t="s">
        <v>121</v>
      </c>
      <c r="K34" s="78">
        <v>1713</v>
      </c>
      <c r="L34" s="78">
        <v>1344.9</v>
      </c>
      <c r="M34" s="88"/>
      <c r="N34" s="54">
        <v>2009.5</v>
      </c>
      <c r="O34" s="55">
        <v>3815</v>
      </c>
      <c r="P34" s="56">
        <v>3472.3</v>
      </c>
      <c r="Q34" s="56">
        <v>3472.3</v>
      </c>
      <c r="R34" s="56">
        <v>2622.4</v>
      </c>
      <c r="S34" s="56">
        <f>R34/Q34*100</f>
        <v>75.523428275206641</v>
      </c>
      <c r="T34" s="10"/>
      <c r="U34" s="10"/>
      <c r="V34" s="11"/>
      <c r="W34" s="11"/>
      <c r="X34" s="11"/>
      <c r="Y34" s="11"/>
      <c r="Z34" s="11"/>
      <c r="AA34" s="11"/>
      <c r="AB34" s="11"/>
      <c r="AC34" s="11"/>
    </row>
    <row r="35" spans="1:29" s="2" customFormat="1" ht="16.5" customHeight="1">
      <c r="A35" s="48">
        <v>22</v>
      </c>
      <c r="B35" s="70" t="s">
        <v>2</v>
      </c>
      <c r="C35" s="50" t="s">
        <v>0</v>
      </c>
      <c r="D35" s="51" t="s">
        <v>16</v>
      </c>
      <c r="E35" s="163" t="s">
        <v>7</v>
      </c>
      <c r="F35" s="164"/>
      <c r="G35" s="51" t="s">
        <v>3</v>
      </c>
      <c r="H35" s="51" t="s">
        <v>1</v>
      </c>
      <c r="I35" s="52" t="s">
        <v>19</v>
      </c>
      <c r="J35" s="90" t="s">
        <v>122</v>
      </c>
      <c r="K35" s="78"/>
      <c r="L35" s="78"/>
      <c r="M35" s="88"/>
      <c r="N35" s="54"/>
      <c r="O35" s="55"/>
      <c r="P35" s="56">
        <v>0</v>
      </c>
      <c r="Q35" s="56">
        <v>0</v>
      </c>
      <c r="R35" s="56">
        <v>127.4</v>
      </c>
      <c r="S35" s="56">
        <v>0</v>
      </c>
      <c r="T35" s="10"/>
      <c r="U35" s="10"/>
      <c r="V35" s="11"/>
      <c r="W35" s="11"/>
      <c r="X35" s="11"/>
      <c r="Y35" s="11"/>
      <c r="Z35" s="11"/>
      <c r="AA35" s="11"/>
      <c r="AB35" s="11"/>
      <c r="AC35" s="11"/>
    </row>
    <row r="36" spans="1:29" s="2" customFormat="1" ht="32.25" customHeight="1">
      <c r="A36" s="39">
        <v>23</v>
      </c>
      <c r="B36" s="40" t="s">
        <v>2</v>
      </c>
      <c r="C36" s="40" t="s">
        <v>0</v>
      </c>
      <c r="D36" s="41" t="s">
        <v>17</v>
      </c>
      <c r="E36" s="161" t="s">
        <v>4</v>
      </c>
      <c r="F36" s="162"/>
      <c r="G36" s="41" t="s">
        <v>3</v>
      </c>
      <c r="H36" s="41" t="s">
        <v>1</v>
      </c>
      <c r="I36" s="42" t="s">
        <v>2</v>
      </c>
      <c r="J36" s="79" t="s">
        <v>36</v>
      </c>
      <c r="K36" s="73">
        <f>SUM(K40:K41)</f>
        <v>10186</v>
      </c>
      <c r="L36" s="73">
        <f>SUM(L40:L41)</f>
        <v>48.2</v>
      </c>
      <c r="M36" s="73">
        <f>SUM(M40:M41)</f>
        <v>0</v>
      </c>
      <c r="N36" s="73">
        <f>SUM(N40:N41)</f>
        <v>58</v>
      </c>
      <c r="O36" s="74">
        <f>SUM(O40:O41)</f>
        <v>150</v>
      </c>
      <c r="P36" s="75">
        <f>SUM(P37+P38+P39+P40+P41)</f>
        <v>3621.3</v>
      </c>
      <c r="Q36" s="75">
        <f>SUM(Q37+Q38+Q39+Q40+Q41)</f>
        <v>7121.33</v>
      </c>
      <c r="R36" s="75">
        <f>SUM(R37:R41)</f>
        <v>374</v>
      </c>
      <c r="S36" s="75">
        <v>5.3</v>
      </c>
      <c r="T36" s="10"/>
      <c r="U36" s="10"/>
      <c r="V36" s="11"/>
      <c r="W36" s="11"/>
      <c r="X36" s="11"/>
      <c r="Y36" s="11"/>
      <c r="Z36" s="11"/>
      <c r="AA36" s="11"/>
      <c r="AB36" s="11"/>
      <c r="AC36" s="11"/>
    </row>
    <row r="37" spans="1:29" s="2" customFormat="1" ht="21" customHeight="1">
      <c r="A37" s="48">
        <v>24</v>
      </c>
      <c r="B37" s="50" t="s">
        <v>2</v>
      </c>
      <c r="C37" s="50" t="s">
        <v>0</v>
      </c>
      <c r="D37" s="51" t="s">
        <v>17</v>
      </c>
      <c r="E37" s="163" t="s">
        <v>75</v>
      </c>
      <c r="F37" s="165"/>
      <c r="G37" s="51" t="s">
        <v>13</v>
      </c>
      <c r="H37" s="51" t="s">
        <v>1</v>
      </c>
      <c r="I37" s="91" t="s">
        <v>76</v>
      </c>
      <c r="J37" s="53" t="s">
        <v>77</v>
      </c>
      <c r="K37" s="92"/>
      <c r="L37" s="92"/>
      <c r="M37" s="88"/>
      <c r="N37" s="93"/>
      <c r="O37" s="94"/>
      <c r="P37" s="56">
        <v>509</v>
      </c>
      <c r="Q37" s="56">
        <v>509</v>
      </c>
      <c r="R37" s="56">
        <v>67.900000000000006</v>
      </c>
      <c r="S37" s="56">
        <f>R37/Q37*100</f>
        <v>13.339882121807467</v>
      </c>
      <c r="T37" s="10"/>
      <c r="U37" s="10"/>
      <c r="V37" s="11"/>
      <c r="W37" s="11"/>
      <c r="X37" s="11"/>
      <c r="Y37" s="11"/>
      <c r="Z37" s="11"/>
      <c r="AA37" s="11"/>
      <c r="AB37" s="11"/>
      <c r="AC37" s="11"/>
    </row>
    <row r="38" spans="1:29" s="2" customFormat="1" ht="66.75" customHeight="1">
      <c r="A38" s="48">
        <v>25</v>
      </c>
      <c r="B38" s="50" t="s">
        <v>2</v>
      </c>
      <c r="C38" s="50" t="s">
        <v>0</v>
      </c>
      <c r="D38" s="51" t="s">
        <v>17</v>
      </c>
      <c r="E38" s="163" t="s">
        <v>78</v>
      </c>
      <c r="F38" s="165"/>
      <c r="G38" s="51" t="s">
        <v>13</v>
      </c>
      <c r="H38" s="51" t="s">
        <v>1</v>
      </c>
      <c r="I38" s="91" t="s">
        <v>76</v>
      </c>
      <c r="J38" s="53" t="s">
        <v>123</v>
      </c>
      <c r="K38" s="92"/>
      <c r="L38" s="92"/>
      <c r="M38" s="88"/>
      <c r="N38" s="93"/>
      <c r="O38" s="94"/>
      <c r="P38" s="56">
        <v>2912.3</v>
      </c>
      <c r="Q38" s="56">
        <v>4912.33</v>
      </c>
      <c r="R38" s="56">
        <v>225.2</v>
      </c>
      <c r="S38" s="56">
        <f>R38/Q38*100</f>
        <v>4.5843825638749838</v>
      </c>
      <c r="T38" s="10"/>
      <c r="U38" s="10"/>
      <c r="V38" s="11"/>
      <c r="W38" s="11"/>
      <c r="X38" s="11"/>
      <c r="Y38" s="11"/>
      <c r="Z38" s="11"/>
      <c r="AA38" s="11"/>
      <c r="AB38" s="11"/>
      <c r="AC38" s="11"/>
    </row>
    <row r="39" spans="1:29" s="2" customFormat="1" ht="66" customHeight="1">
      <c r="A39" s="48">
        <v>26</v>
      </c>
      <c r="B39" s="50" t="s">
        <v>2</v>
      </c>
      <c r="C39" s="50" t="s">
        <v>0</v>
      </c>
      <c r="D39" s="51" t="s">
        <v>17</v>
      </c>
      <c r="E39" s="192" t="s">
        <v>78</v>
      </c>
      <c r="F39" s="165"/>
      <c r="G39" s="51" t="s">
        <v>13</v>
      </c>
      <c r="H39" s="51" t="s">
        <v>1</v>
      </c>
      <c r="I39" s="91" t="s">
        <v>79</v>
      </c>
      <c r="J39" s="53" t="s">
        <v>80</v>
      </c>
      <c r="K39" s="92"/>
      <c r="L39" s="92"/>
      <c r="M39" s="88"/>
      <c r="N39" s="93"/>
      <c r="O39" s="94"/>
      <c r="P39" s="56">
        <v>50</v>
      </c>
      <c r="Q39" s="56">
        <v>150</v>
      </c>
      <c r="R39" s="56">
        <v>0</v>
      </c>
      <c r="S39" s="56">
        <f>R39/Q39*100</f>
        <v>0</v>
      </c>
      <c r="T39" s="10"/>
      <c r="U39" s="10"/>
      <c r="V39" s="11"/>
      <c r="W39" s="11"/>
      <c r="X39" s="11"/>
      <c r="Y39" s="11"/>
      <c r="Z39" s="11"/>
      <c r="AA39" s="11"/>
      <c r="AB39" s="11"/>
      <c r="AC39" s="11"/>
    </row>
    <row r="40" spans="1:29" s="2" customFormat="1" ht="36.75" customHeight="1">
      <c r="A40" s="48">
        <v>27</v>
      </c>
      <c r="B40" s="50" t="s">
        <v>2</v>
      </c>
      <c r="C40" s="50" t="s">
        <v>0</v>
      </c>
      <c r="D40" s="51" t="s">
        <v>17</v>
      </c>
      <c r="E40" s="163" t="s">
        <v>72</v>
      </c>
      <c r="F40" s="164"/>
      <c r="G40" s="51" t="s">
        <v>13</v>
      </c>
      <c r="H40" s="51" t="s">
        <v>1</v>
      </c>
      <c r="I40" s="52" t="s">
        <v>37</v>
      </c>
      <c r="J40" s="53" t="s">
        <v>73</v>
      </c>
      <c r="K40" s="78">
        <v>10171</v>
      </c>
      <c r="L40" s="78">
        <v>0</v>
      </c>
      <c r="M40" s="88"/>
      <c r="N40" s="54">
        <v>0</v>
      </c>
      <c r="O40" s="55">
        <v>100</v>
      </c>
      <c r="P40" s="56">
        <v>100</v>
      </c>
      <c r="Q40" s="56">
        <v>100</v>
      </c>
      <c r="R40" s="56">
        <v>48</v>
      </c>
      <c r="S40" s="56">
        <f>R40/Q40*100</f>
        <v>48</v>
      </c>
      <c r="T40" s="10"/>
      <c r="U40" s="10"/>
      <c r="V40" s="11"/>
      <c r="W40" s="11"/>
      <c r="X40" s="11"/>
      <c r="Y40" s="11"/>
      <c r="Z40" s="11"/>
      <c r="AA40" s="11"/>
      <c r="AB40" s="11"/>
      <c r="AC40" s="11"/>
    </row>
    <row r="41" spans="1:29" s="2" customFormat="1" ht="39" customHeight="1">
      <c r="A41" s="48">
        <v>28</v>
      </c>
      <c r="B41" s="50" t="s">
        <v>2</v>
      </c>
      <c r="C41" s="50" t="s">
        <v>0</v>
      </c>
      <c r="D41" s="51" t="s">
        <v>17</v>
      </c>
      <c r="E41" s="163" t="s">
        <v>74</v>
      </c>
      <c r="F41" s="164"/>
      <c r="G41" s="51" t="s">
        <v>13</v>
      </c>
      <c r="H41" s="51" t="s">
        <v>1</v>
      </c>
      <c r="I41" s="52" t="s">
        <v>37</v>
      </c>
      <c r="J41" s="53" t="s">
        <v>124</v>
      </c>
      <c r="K41" s="78">
        <v>15</v>
      </c>
      <c r="L41" s="78">
        <v>48.2</v>
      </c>
      <c r="M41" s="88"/>
      <c r="N41" s="54">
        <v>58</v>
      </c>
      <c r="O41" s="55">
        <v>50</v>
      </c>
      <c r="P41" s="56">
        <v>50</v>
      </c>
      <c r="Q41" s="56">
        <v>1450</v>
      </c>
      <c r="R41" s="56">
        <v>32.9</v>
      </c>
      <c r="S41" s="56">
        <f>R41/Q41*100</f>
        <v>2.2689655172413792</v>
      </c>
      <c r="T41" s="10"/>
      <c r="U41" s="10"/>
      <c r="V41" s="11"/>
      <c r="W41" s="11"/>
      <c r="X41" s="11"/>
      <c r="Y41" s="11"/>
      <c r="Z41" s="11"/>
      <c r="AA41" s="11"/>
      <c r="AB41" s="11"/>
      <c r="AC41" s="11"/>
    </row>
    <row r="42" spans="1:29" s="2" customFormat="1" ht="20.25" customHeight="1">
      <c r="A42" s="39">
        <v>29</v>
      </c>
      <c r="B42" s="40" t="s">
        <v>2</v>
      </c>
      <c r="C42" s="40" t="s">
        <v>0</v>
      </c>
      <c r="D42" s="41" t="s">
        <v>125</v>
      </c>
      <c r="E42" s="161" t="s">
        <v>4</v>
      </c>
      <c r="F42" s="193"/>
      <c r="G42" s="41" t="s">
        <v>3</v>
      </c>
      <c r="H42" s="41" t="s">
        <v>1</v>
      </c>
      <c r="I42" s="95" t="s">
        <v>2</v>
      </c>
      <c r="J42" s="43" t="s">
        <v>126</v>
      </c>
      <c r="K42" s="96"/>
      <c r="L42" s="96"/>
      <c r="M42" s="97"/>
      <c r="N42" s="58"/>
      <c r="O42" s="60"/>
      <c r="P42" s="75">
        <f>SUM(P43:P45)</f>
        <v>0</v>
      </c>
      <c r="Q42" s="75">
        <f>SUM(Q43:Q45)</f>
        <v>0</v>
      </c>
      <c r="R42" s="75">
        <f>SUM(R43:R45)</f>
        <v>90</v>
      </c>
      <c r="S42" s="75">
        <v>0</v>
      </c>
      <c r="T42" s="10"/>
      <c r="U42" s="10"/>
      <c r="V42" s="11"/>
      <c r="W42" s="11"/>
      <c r="X42" s="11"/>
      <c r="Y42" s="11"/>
      <c r="Z42" s="11"/>
      <c r="AA42" s="11"/>
      <c r="AB42" s="11"/>
      <c r="AC42" s="11"/>
    </row>
    <row r="43" spans="1:29" s="2" customFormat="1" ht="51" customHeight="1">
      <c r="A43" s="48">
        <v>30</v>
      </c>
      <c r="B43" s="50" t="s">
        <v>2</v>
      </c>
      <c r="C43" s="50" t="s">
        <v>0</v>
      </c>
      <c r="D43" s="51" t="s">
        <v>125</v>
      </c>
      <c r="E43" s="163" t="s">
        <v>127</v>
      </c>
      <c r="F43" s="165"/>
      <c r="G43" s="51" t="s">
        <v>13</v>
      </c>
      <c r="H43" s="51" t="s">
        <v>1</v>
      </c>
      <c r="I43" s="91" t="s">
        <v>128</v>
      </c>
      <c r="J43" s="53" t="s">
        <v>129</v>
      </c>
      <c r="K43" s="92"/>
      <c r="L43" s="92"/>
      <c r="M43" s="88"/>
      <c r="N43" s="93"/>
      <c r="O43" s="94"/>
      <c r="P43" s="56">
        <v>0</v>
      </c>
      <c r="Q43" s="56">
        <v>0</v>
      </c>
      <c r="R43" s="56">
        <v>15</v>
      </c>
      <c r="S43" s="56">
        <v>0</v>
      </c>
      <c r="T43" s="10"/>
      <c r="U43" s="10"/>
      <c r="V43" s="11"/>
      <c r="W43" s="11"/>
      <c r="X43" s="11"/>
      <c r="Y43" s="11"/>
      <c r="Z43" s="11"/>
      <c r="AA43" s="11"/>
      <c r="AB43" s="11"/>
      <c r="AC43" s="11"/>
    </row>
    <row r="44" spans="1:29" s="2" customFormat="1" ht="39" customHeight="1">
      <c r="A44" s="48">
        <v>31</v>
      </c>
      <c r="B44" s="50" t="s">
        <v>2</v>
      </c>
      <c r="C44" s="50" t="s">
        <v>0</v>
      </c>
      <c r="D44" s="51" t="s">
        <v>131</v>
      </c>
      <c r="E44" s="163" t="s">
        <v>132</v>
      </c>
      <c r="F44" s="165"/>
      <c r="G44" s="51" t="s">
        <v>13</v>
      </c>
      <c r="H44" s="51" t="s">
        <v>1</v>
      </c>
      <c r="I44" s="91" t="s">
        <v>128</v>
      </c>
      <c r="J44" s="53" t="s">
        <v>130</v>
      </c>
      <c r="K44" s="92"/>
      <c r="L44" s="92"/>
      <c r="M44" s="88"/>
      <c r="N44" s="93"/>
      <c r="O44" s="94"/>
      <c r="P44" s="56">
        <v>0</v>
      </c>
      <c r="Q44" s="56">
        <v>0</v>
      </c>
      <c r="R44" s="56">
        <v>6.8</v>
      </c>
      <c r="S44" s="56">
        <v>0</v>
      </c>
      <c r="T44" s="10"/>
      <c r="U44" s="10"/>
      <c r="V44" s="11"/>
      <c r="W44" s="11"/>
      <c r="X44" s="11"/>
      <c r="Y44" s="11"/>
      <c r="Z44" s="11"/>
      <c r="AA44" s="11"/>
      <c r="AB44" s="11"/>
      <c r="AC44" s="11"/>
    </row>
    <row r="45" spans="1:29" s="2" customFormat="1" ht="28.5" customHeight="1">
      <c r="A45" s="48">
        <v>32</v>
      </c>
      <c r="B45" s="50" t="s">
        <v>2</v>
      </c>
      <c r="C45" s="50" t="s">
        <v>0</v>
      </c>
      <c r="D45" s="51" t="s">
        <v>131</v>
      </c>
      <c r="E45" s="163" t="s">
        <v>134</v>
      </c>
      <c r="F45" s="165"/>
      <c r="G45" s="51" t="s">
        <v>13</v>
      </c>
      <c r="H45" s="51" t="s">
        <v>1</v>
      </c>
      <c r="I45" s="91" t="s">
        <v>128</v>
      </c>
      <c r="J45" s="53" t="s">
        <v>133</v>
      </c>
      <c r="K45" s="92"/>
      <c r="L45" s="92"/>
      <c r="M45" s="88"/>
      <c r="N45" s="93"/>
      <c r="O45" s="94"/>
      <c r="P45" s="56">
        <v>0</v>
      </c>
      <c r="Q45" s="56">
        <v>0</v>
      </c>
      <c r="R45" s="56">
        <v>68.2</v>
      </c>
      <c r="S45" s="56">
        <v>0</v>
      </c>
      <c r="T45" s="10"/>
      <c r="U45" s="10"/>
      <c r="V45" s="11"/>
      <c r="W45" s="11"/>
      <c r="X45" s="11"/>
      <c r="Y45" s="11"/>
      <c r="Z45" s="11"/>
      <c r="AA45" s="11"/>
      <c r="AB45" s="11"/>
      <c r="AC45" s="11"/>
    </row>
    <row r="46" spans="1:29" s="2" customFormat="1" ht="12.75">
      <c r="A46" s="39">
        <v>33</v>
      </c>
      <c r="B46" s="40" t="s">
        <v>2</v>
      </c>
      <c r="C46" s="41" t="s">
        <v>20</v>
      </c>
      <c r="D46" s="41" t="s">
        <v>3</v>
      </c>
      <c r="E46" s="161" t="s">
        <v>4</v>
      </c>
      <c r="F46" s="162"/>
      <c r="G46" s="41" t="s">
        <v>3</v>
      </c>
      <c r="H46" s="41" t="s">
        <v>1</v>
      </c>
      <c r="I46" s="95" t="s">
        <v>2</v>
      </c>
      <c r="J46" s="79" t="s">
        <v>40</v>
      </c>
      <c r="K46" s="96" t="e">
        <f t="shared" ref="K46:S46" si="1">SUM(K47)</f>
        <v>#REF!</v>
      </c>
      <c r="L46" s="96" t="e">
        <f t="shared" si="1"/>
        <v>#REF!</v>
      </c>
      <c r="M46" s="96" t="e">
        <f t="shared" si="1"/>
        <v>#REF!</v>
      </c>
      <c r="N46" s="96" t="e">
        <f t="shared" si="1"/>
        <v>#REF!</v>
      </c>
      <c r="O46" s="98" t="e">
        <f t="shared" si="1"/>
        <v>#REF!</v>
      </c>
      <c r="P46" s="75">
        <f t="shared" si="1"/>
        <v>238902.40000000002</v>
      </c>
      <c r="Q46" s="75">
        <f t="shared" si="1"/>
        <v>248013.1</v>
      </c>
      <c r="R46" s="75">
        <f>SUM(R47)</f>
        <v>243826.39999999997</v>
      </c>
      <c r="S46" s="75">
        <f t="shared" si="1"/>
        <v>98.3</v>
      </c>
      <c r="T46" s="10"/>
      <c r="U46" s="10"/>
      <c r="V46" s="11"/>
      <c r="W46" s="11"/>
      <c r="X46" s="11"/>
      <c r="Y46" s="11"/>
      <c r="Z46" s="11"/>
      <c r="AA46" s="11"/>
      <c r="AB46" s="11"/>
      <c r="AC46" s="11"/>
    </row>
    <row r="47" spans="1:29" s="2" customFormat="1" ht="25.5">
      <c r="A47" s="39">
        <v>34</v>
      </c>
      <c r="B47" s="99" t="s">
        <v>2</v>
      </c>
      <c r="C47" s="100" t="s">
        <v>20</v>
      </c>
      <c r="D47" s="100" t="s">
        <v>10</v>
      </c>
      <c r="E47" s="189" t="s">
        <v>4</v>
      </c>
      <c r="F47" s="190"/>
      <c r="G47" s="100" t="s">
        <v>3</v>
      </c>
      <c r="H47" s="100" t="s">
        <v>1</v>
      </c>
      <c r="I47" s="101" t="s">
        <v>2</v>
      </c>
      <c r="J47" s="102" t="s">
        <v>23</v>
      </c>
      <c r="K47" s="96" t="e">
        <f>K48+K49+K61+#REF!+#REF!</f>
        <v>#REF!</v>
      </c>
      <c r="L47" s="96" t="e">
        <f>L48+L49+L61+#REF!+#REF!+#REF!</f>
        <v>#REF!</v>
      </c>
      <c r="M47" s="96" t="e">
        <f>M48+M49+M61+#REF!+#REF!+#REF!</f>
        <v>#REF!</v>
      </c>
      <c r="N47" s="96" t="e">
        <f>N48+N49+N61+#REF!+#REF!</f>
        <v>#REF!</v>
      </c>
      <c r="O47" s="98" t="e">
        <f>O48+O49+O61+#REF!+#REF!</f>
        <v>#REF!</v>
      </c>
      <c r="P47" s="75">
        <f>SUM(P48+P49+P61+P78)</f>
        <v>238902.40000000002</v>
      </c>
      <c r="Q47" s="75">
        <f>SUM(Q48+Q49+Q61+Q78)</f>
        <v>248013.1</v>
      </c>
      <c r="R47" s="75">
        <f>SUM(R48+R49+R61+R78)</f>
        <v>243826.39999999997</v>
      </c>
      <c r="S47" s="75">
        <v>98.3</v>
      </c>
      <c r="T47" s="10"/>
      <c r="U47" s="10"/>
      <c r="V47" s="11"/>
      <c r="W47" s="11"/>
      <c r="X47" s="11"/>
      <c r="Y47" s="11"/>
      <c r="Z47" s="11"/>
      <c r="AA47" s="11"/>
      <c r="AB47" s="11"/>
      <c r="AC47" s="11"/>
    </row>
    <row r="48" spans="1:29" s="8" customFormat="1" ht="24.75" customHeight="1">
      <c r="A48" s="39">
        <v>35</v>
      </c>
      <c r="B48" s="40" t="s">
        <v>2</v>
      </c>
      <c r="C48" s="41" t="s">
        <v>20</v>
      </c>
      <c r="D48" s="41" t="s">
        <v>10</v>
      </c>
      <c r="E48" s="161" t="s">
        <v>60</v>
      </c>
      <c r="F48" s="162"/>
      <c r="G48" s="41" t="s">
        <v>13</v>
      </c>
      <c r="H48" s="41" t="s">
        <v>1</v>
      </c>
      <c r="I48" s="95" t="s">
        <v>21</v>
      </c>
      <c r="J48" s="79" t="s">
        <v>83</v>
      </c>
      <c r="K48" s="103">
        <f>66999+285</f>
        <v>67284</v>
      </c>
      <c r="L48" s="103">
        <v>56071</v>
      </c>
      <c r="M48" s="97"/>
      <c r="N48" s="103">
        <f>66999+285</f>
        <v>67284</v>
      </c>
      <c r="O48" s="82">
        <v>85626</v>
      </c>
      <c r="P48" s="46">
        <v>89831</v>
      </c>
      <c r="Q48" s="46">
        <v>89831</v>
      </c>
      <c r="R48" s="46">
        <v>89831</v>
      </c>
      <c r="S48" s="46">
        <f>R48/Q48*100</f>
        <v>100</v>
      </c>
      <c r="T48" s="104"/>
      <c r="U48" s="104"/>
      <c r="V48" s="80"/>
      <c r="W48" s="80"/>
      <c r="X48" s="80"/>
      <c r="Y48" s="80"/>
      <c r="Z48" s="80"/>
      <c r="AA48" s="80"/>
      <c r="AB48" s="80"/>
      <c r="AC48" s="80"/>
    </row>
    <row r="49" spans="1:29" s="9" customFormat="1" ht="25.5">
      <c r="A49" s="105">
        <v>36</v>
      </c>
      <c r="B49" s="40" t="s">
        <v>2</v>
      </c>
      <c r="C49" s="41" t="s">
        <v>20</v>
      </c>
      <c r="D49" s="41" t="s">
        <v>10</v>
      </c>
      <c r="E49" s="161" t="s">
        <v>61</v>
      </c>
      <c r="F49" s="162"/>
      <c r="G49" s="41" t="s">
        <v>3</v>
      </c>
      <c r="H49" s="41" t="s">
        <v>1</v>
      </c>
      <c r="I49" s="95" t="s">
        <v>21</v>
      </c>
      <c r="J49" s="106" t="s">
        <v>48</v>
      </c>
      <c r="K49" s="73">
        <f>SUM(K53:K53)</f>
        <v>23632</v>
      </c>
      <c r="L49" s="73">
        <v>29044.7</v>
      </c>
      <c r="M49" s="73">
        <v>29044.7</v>
      </c>
      <c r="N49" s="73">
        <f>SUM(N53:N53)</f>
        <v>23632</v>
      </c>
      <c r="O49" s="74">
        <f>O53</f>
        <v>13369</v>
      </c>
      <c r="P49" s="75">
        <f>SUM(P51+P52+P53)</f>
        <v>55530.7</v>
      </c>
      <c r="Q49" s="75">
        <f>SUM(Q51+Q52+Q53)</f>
        <v>57725.700000000004</v>
      </c>
      <c r="R49" s="75">
        <f>SUM(R51+R52+R53)</f>
        <v>56569.3</v>
      </c>
      <c r="S49" s="75">
        <v>98</v>
      </c>
      <c r="T49" s="104"/>
      <c r="U49" s="104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107">
        <v>37</v>
      </c>
      <c r="B50" s="108"/>
      <c r="C50" s="109"/>
      <c r="D50" s="109"/>
      <c r="E50" s="110"/>
      <c r="F50" s="108"/>
      <c r="G50" s="109"/>
      <c r="H50" s="109"/>
      <c r="I50" s="111"/>
      <c r="J50" s="112" t="s">
        <v>22</v>
      </c>
      <c r="K50" s="54"/>
      <c r="L50" s="54"/>
      <c r="M50" s="16"/>
      <c r="N50" s="54"/>
      <c r="O50" s="55"/>
      <c r="P50" s="113"/>
      <c r="Q50" s="113"/>
      <c r="R50" s="113"/>
      <c r="S50" s="113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39" customHeight="1">
      <c r="A51" s="107">
        <v>38</v>
      </c>
      <c r="B51" s="108" t="s">
        <v>2</v>
      </c>
      <c r="C51" s="109" t="s">
        <v>20</v>
      </c>
      <c r="D51" s="109" t="s">
        <v>10</v>
      </c>
      <c r="E51" s="191" t="s">
        <v>102</v>
      </c>
      <c r="F51" s="165"/>
      <c r="G51" s="109" t="s">
        <v>13</v>
      </c>
      <c r="H51" s="109" t="s">
        <v>1</v>
      </c>
      <c r="I51" s="111" t="s">
        <v>21</v>
      </c>
      <c r="J51" s="112" t="s">
        <v>103</v>
      </c>
      <c r="K51" s="54"/>
      <c r="L51" s="54"/>
      <c r="M51" s="16"/>
      <c r="N51" s="54"/>
      <c r="O51" s="55"/>
      <c r="P51" s="56">
        <v>0</v>
      </c>
      <c r="Q51" s="56">
        <v>124.6</v>
      </c>
      <c r="R51" s="56">
        <v>124.6</v>
      </c>
      <c r="S51" s="56">
        <f t="shared" ref="S51:S56" si="2">R51/Q51*100</f>
        <v>100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23.25" customHeight="1">
      <c r="A52" s="107">
        <v>39</v>
      </c>
      <c r="B52" s="108" t="s">
        <v>2</v>
      </c>
      <c r="C52" s="109" t="s">
        <v>20</v>
      </c>
      <c r="D52" s="109" t="s">
        <v>10</v>
      </c>
      <c r="E52" s="191" t="s">
        <v>105</v>
      </c>
      <c r="F52" s="165"/>
      <c r="G52" s="109" t="s">
        <v>13</v>
      </c>
      <c r="H52" s="109" t="s">
        <v>1</v>
      </c>
      <c r="I52" s="111" t="s">
        <v>21</v>
      </c>
      <c r="J52" s="114" t="s">
        <v>104</v>
      </c>
      <c r="K52" s="54"/>
      <c r="L52" s="54"/>
      <c r="M52" s="16"/>
      <c r="N52" s="54"/>
      <c r="O52" s="55"/>
      <c r="P52" s="56">
        <v>0</v>
      </c>
      <c r="Q52" s="56">
        <v>175.2</v>
      </c>
      <c r="R52" s="56">
        <v>175.2</v>
      </c>
      <c r="S52" s="56">
        <f t="shared" si="2"/>
        <v>100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" customFormat="1" ht="27" customHeight="1">
      <c r="A53" s="105">
        <v>40</v>
      </c>
      <c r="B53" s="40" t="s">
        <v>2</v>
      </c>
      <c r="C53" s="41" t="s">
        <v>20</v>
      </c>
      <c r="D53" s="41" t="s">
        <v>10</v>
      </c>
      <c r="E53" s="161" t="s">
        <v>62</v>
      </c>
      <c r="F53" s="162"/>
      <c r="G53" s="41" t="s">
        <v>13</v>
      </c>
      <c r="H53" s="41" t="s">
        <v>1</v>
      </c>
      <c r="I53" s="95" t="s">
        <v>21</v>
      </c>
      <c r="J53" s="115" t="s">
        <v>50</v>
      </c>
      <c r="K53" s="44">
        <f>SUM(K54:K56)</f>
        <v>23632</v>
      </c>
      <c r="L53" s="44">
        <f>SUM(L54:L56)</f>
        <v>18480</v>
      </c>
      <c r="M53" s="44">
        <f>SUM(M54:M56)</f>
        <v>0</v>
      </c>
      <c r="N53" s="44">
        <f>SUM(N54:N56)</f>
        <v>23632</v>
      </c>
      <c r="O53" s="45">
        <f>SUM(O54:O56)</f>
        <v>13369</v>
      </c>
      <c r="P53" s="46">
        <f>SUM(P54:P60)</f>
        <v>55530.7</v>
      </c>
      <c r="Q53" s="46">
        <f>SUM(Q54:Q60)</f>
        <v>57425.9</v>
      </c>
      <c r="R53" s="46">
        <f>SUM(R54:R60)</f>
        <v>56269.5</v>
      </c>
      <c r="S53" s="46">
        <f t="shared" si="2"/>
        <v>97.986274485902698</v>
      </c>
      <c r="T53" s="10"/>
      <c r="U53" s="10"/>
      <c r="V53" s="11"/>
      <c r="W53" s="11"/>
      <c r="X53" s="11"/>
      <c r="Y53" s="11"/>
      <c r="Z53" s="11"/>
      <c r="AA53" s="11"/>
      <c r="AB53" s="11"/>
      <c r="AC53" s="11"/>
    </row>
    <row r="54" spans="1:29" ht="38.25">
      <c r="A54" s="107">
        <v>41</v>
      </c>
      <c r="B54" s="108"/>
      <c r="C54" s="109"/>
      <c r="D54" s="109"/>
      <c r="E54" s="110"/>
      <c r="F54" s="108"/>
      <c r="G54" s="109"/>
      <c r="H54" s="109"/>
      <c r="I54" s="111"/>
      <c r="J54" s="112" t="s">
        <v>84</v>
      </c>
      <c r="K54" s="116">
        <f>17124+5095</f>
        <v>22219</v>
      </c>
      <c r="L54" s="116">
        <v>17067</v>
      </c>
      <c r="M54" s="16"/>
      <c r="N54" s="54">
        <v>22219</v>
      </c>
      <c r="O54" s="55">
        <v>11986</v>
      </c>
      <c r="P54" s="56">
        <v>50157</v>
      </c>
      <c r="Q54" s="56">
        <v>50157</v>
      </c>
      <c r="R54" s="56">
        <v>49405</v>
      </c>
      <c r="S54" s="56">
        <f t="shared" si="2"/>
        <v>98.500707777578398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25.5">
      <c r="A55" s="107">
        <v>42</v>
      </c>
      <c r="B55" s="108"/>
      <c r="C55" s="109"/>
      <c r="D55" s="109"/>
      <c r="E55" s="110"/>
      <c r="F55" s="108"/>
      <c r="G55" s="109"/>
      <c r="H55" s="109"/>
      <c r="I55" s="111"/>
      <c r="J55" s="117" t="s">
        <v>92</v>
      </c>
      <c r="K55" s="116"/>
      <c r="L55" s="116"/>
      <c r="M55" s="16"/>
      <c r="N55" s="54"/>
      <c r="O55" s="55"/>
      <c r="P55" s="56">
        <v>3718</v>
      </c>
      <c r="Q55" s="56">
        <f>3718+591</f>
        <v>4309</v>
      </c>
      <c r="R55" s="56">
        <v>4309</v>
      </c>
      <c r="S55" s="56">
        <f t="shared" si="2"/>
        <v>100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51" customHeight="1">
      <c r="A56" s="107">
        <v>43</v>
      </c>
      <c r="B56" s="108"/>
      <c r="C56" s="109"/>
      <c r="D56" s="109"/>
      <c r="E56" s="110"/>
      <c r="F56" s="108"/>
      <c r="G56" s="109"/>
      <c r="H56" s="109"/>
      <c r="I56" s="111"/>
      <c r="J56" s="118" t="s">
        <v>85</v>
      </c>
      <c r="K56" s="54">
        <v>1413</v>
      </c>
      <c r="L56" s="54">
        <v>1413</v>
      </c>
      <c r="M56" s="16"/>
      <c r="N56" s="54">
        <v>1413</v>
      </c>
      <c r="O56" s="55">
        <v>1383</v>
      </c>
      <c r="P56" s="56">
        <v>1655.7</v>
      </c>
      <c r="Q56" s="56">
        <v>1655.7</v>
      </c>
      <c r="R56" s="56">
        <v>1655.7</v>
      </c>
      <c r="S56" s="56">
        <f t="shared" si="2"/>
        <v>100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63" customHeight="1">
      <c r="A57" s="107">
        <v>44</v>
      </c>
      <c r="B57" s="108"/>
      <c r="C57" s="109"/>
      <c r="D57" s="109"/>
      <c r="E57" s="110"/>
      <c r="F57" s="108"/>
      <c r="G57" s="109"/>
      <c r="H57" s="109"/>
      <c r="I57" s="111"/>
      <c r="J57" s="119" t="s">
        <v>99</v>
      </c>
      <c r="K57" s="54"/>
      <c r="L57" s="54"/>
      <c r="M57" s="16"/>
      <c r="N57" s="54"/>
      <c r="O57" s="55"/>
      <c r="P57" s="56">
        <v>0</v>
      </c>
      <c r="Q57" s="56">
        <v>224.4</v>
      </c>
      <c r="R57" s="56">
        <v>0</v>
      </c>
      <c r="S57" s="56"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36.75" customHeight="1">
      <c r="A58" s="107">
        <v>45</v>
      </c>
      <c r="B58" s="108"/>
      <c r="C58" s="109"/>
      <c r="D58" s="109"/>
      <c r="E58" s="110"/>
      <c r="F58" s="108"/>
      <c r="G58" s="109"/>
      <c r="H58" s="109"/>
      <c r="I58" s="111"/>
      <c r="J58" s="114" t="s">
        <v>106</v>
      </c>
      <c r="K58" s="54"/>
      <c r="L58" s="54"/>
      <c r="M58" s="16"/>
      <c r="N58" s="54"/>
      <c r="O58" s="55"/>
      <c r="P58" s="56">
        <v>0</v>
      </c>
      <c r="Q58" s="56">
        <v>180</v>
      </c>
      <c r="R58" s="56">
        <v>0</v>
      </c>
      <c r="S58" s="56"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5.5" customHeight="1">
      <c r="A59" s="107">
        <v>46</v>
      </c>
      <c r="B59" s="108"/>
      <c r="C59" s="109"/>
      <c r="D59" s="109"/>
      <c r="E59" s="110"/>
      <c r="F59" s="108"/>
      <c r="G59" s="109"/>
      <c r="H59" s="109"/>
      <c r="I59" s="111"/>
      <c r="J59" s="114" t="s">
        <v>107</v>
      </c>
      <c r="K59" s="54"/>
      <c r="L59" s="54"/>
      <c r="M59" s="16"/>
      <c r="N59" s="54"/>
      <c r="O59" s="55"/>
      <c r="P59" s="56">
        <v>0</v>
      </c>
      <c r="Q59" s="56">
        <v>54.3</v>
      </c>
      <c r="R59" s="56">
        <v>54.3</v>
      </c>
      <c r="S59" s="56">
        <f>R59/Q59*100</f>
        <v>100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41.25" customHeight="1">
      <c r="A60" s="107">
        <v>46</v>
      </c>
      <c r="B60" s="108"/>
      <c r="C60" s="109"/>
      <c r="D60" s="109"/>
      <c r="E60" s="110"/>
      <c r="F60" s="108"/>
      <c r="G60" s="109"/>
      <c r="H60" s="109"/>
      <c r="I60" s="111"/>
      <c r="J60" s="120" t="s">
        <v>108</v>
      </c>
      <c r="K60" s="54"/>
      <c r="L60" s="54"/>
      <c r="M60" s="16"/>
      <c r="N60" s="54"/>
      <c r="O60" s="55"/>
      <c r="P60" s="56">
        <v>0</v>
      </c>
      <c r="Q60" s="56">
        <f>532+313.5</f>
        <v>845.5</v>
      </c>
      <c r="R60" s="56">
        <v>845.5</v>
      </c>
      <c r="S60" s="56">
        <f>R60/Q60*100</f>
        <v>100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105">
        <v>47</v>
      </c>
      <c r="B61" s="121" t="s">
        <v>2</v>
      </c>
      <c r="C61" s="122" t="s">
        <v>20</v>
      </c>
      <c r="D61" s="122" t="s">
        <v>10</v>
      </c>
      <c r="E61" s="197" t="s">
        <v>63</v>
      </c>
      <c r="F61" s="198"/>
      <c r="G61" s="122" t="s">
        <v>3</v>
      </c>
      <c r="H61" s="122" t="s">
        <v>1</v>
      </c>
      <c r="I61" s="123" t="s">
        <v>21</v>
      </c>
      <c r="J61" s="124" t="s">
        <v>64</v>
      </c>
      <c r="K61" s="73">
        <f>SUM(K62:K64,K67,K74)</f>
        <v>61217</v>
      </c>
      <c r="L61" s="73">
        <f>SUM(L62:L64,L67,L74)</f>
        <v>51844</v>
      </c>
      <c r="M61" s="73">
        <f>SUM(M62:M64,M67,M74)</f>
        <v>0</v>
      </c>
      <c r="N61" s="73">
        <f>SUM(N62:N64,N67,N74)</f>
        <v>61196</v>
      </c>
      <c r="O61" s="74">
        <f>SUM(O62:O64,O67,O74)</f>
        <v>64403.8</v>
      </c>
      <c r="P61" s="75">
        <f>SUM(P62+P63+P64+P65+P66+P67+P74)</f>
        <v>93540.7</v>
      </c>
      <c r="Q61" s="75">
        <f>SUM(Q62+Q63+Q64+Q65+Q66+Q67+Q74)</f>
        <v>94205.1</v>
      </c>
      <c r="R61" s="75">
        <f>SUM(R62+R63+R64+R65+R66+R67+R74)</f>
        <v>91174.8</v>
      </c>
      <c r="S61" s="75">
        <v>96.8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26.25" customHeight="1" thickBot="1">
      <c r="A62" s="107">
        <v>48</v>
      </c>
      <c r="B62" s="108" t="s">
        <v>2</v>
      </c>
      <c r="C62" s="109" t="s">
        <v>20</v>
      </c>
      <c r="D62" s="109" t="s">
        <v>10</v>
      </c>
      <c r="E62" s="191" t="s">
        <v>65</v>
      </c>
      <c r="F62" s="199"/>
      <c r="G62" s="109" t="s">
        <v>13</v>
      </c>
      <c r="H62" s="109" t="s">
        <v>1</v>
      </c>
      <c r="I62" s="111" t="s">
        <v>21</v>
      </c>
      <c r="J62" s="125" t="s">
        <v>93</v>
      </c>
      <c r="K62" s="67">
        <v>5814</v>
      </c>
      <c r="L62" s="67">
        <v>4700</v>
      </c>
      <c r="M62" s="10"/>
      <c r="N62" s="54">
        <v>5814</v>
      </c>
      <c r="O62" s="55">
        <v>6881.9</v>
      </c>
      <c r="P62" s="56">
        <v>3869</v>
      </c>
      <c r="Q62" s="56">
        <v>3869</v>
      </c>
      <c r="R62" s="56">
        <v>3487.5</v>
      </c>
      <c r="S62" s="56">
        <f t="shared" ref="S62:S67" si="3">R62/Q62*100</f>
        <v>90.13957094856552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37.5" customHeight="1">
      <c r="A63" s="107">
        <v>49</v>
      </c>
      <c r="B63" s="108" t="s">
        <v>2</v>
      </c>
      <c r="C63" s="109" t="s">
        <v>20</v>
      </c>
      <c r="D63" s="109" t="s">
        <v>10</v>
      </c>
      <c r="E63" s="191" t="s">
        <v>66</v>
      </c>
      <c r="F63" s="199"/>
      <c r="G63" s="109" t="s">
        <v>13</v>
      </c>
      <c r="H63" s="109" t="s">
        <v>1</v>
      </c>
      <c r="I63" s="111" t="s">
        <v>21</v>
      </c>
      <c r="J63" s="118" t="s">
        <v>94</v>
      </c>
      <c r="K63" s="54">
        <v>433.9</v>
      </c>
      <c r="L63" s="54">
        <v>433.9</v>
      </c>
      <c r="M63" s="10"/>
      <c r="N63" s="54">
        <v>433.9</v>
      </c>
      <c r="O63" s="55">
        <v>286.39999999999998</v>
      </c>
      <c r="P63" s="56">
        <v>224.4</v>
      </c>
      <c r="Q63" s="56">
        <v>226.4</v>
      </c>
      <c r="R63" s="56">
        <v>224.4</v>
      </c>
      <c r="S63" s="56">
        <f t="shared" si="3"/>
        <v>99.116607773851598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5.5" customHeight="1">
      <c r="A64" s="107">
        <v>50</v>
      </c>
      <c r="B64" s="108" t="s">
        <v>2</v>
      </c>
      <c r="C64" s="109" t="s">
        <v>20</v>
      </c>
      <c r="D64" s="109" t="s">
        <v>10</v>
      </c>
      <c r="E64" s="191" t="s">
        <v>67</v>
      </c>
      <c r="F64" s="199"/>
      <c r="G64" s="109" t="s">
        <v>13</v>
      </c>
      <c r="H64" s="109" t="s">
        <v>1</v>
      </c>
      <c r="I64" s="111" t="s">
        <v>21</v>
      </c>
      <c r="J64" s="118" t="s">
        <v>95</v>
      </c>
      <c r="K64" s="54">
        <v>6565</v>
      </c>
      <c r="L64" s="54">
        <v>5152</v>
      </c>
      <c r="M64" s="10"/>
      <c r="N64" s="54">
        <v>6565</v>
      </c>
      <c r="O64" s="55">
        <v>7234</v>
      </c>
      <c r="P64" s="56">
        <v>6648</v>
      </c>
      <c r="Q64" s="56">
        <v>5148</v>
      </c>
      <c r="R64" s="56">
        <v>4313.1000000000004</v>
      </c>
      <c r="S64" s="56">
        <f t="shared" si="3"/>
        <v>83.782051282051285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39" thickBot="1">
      <c r="A65" s="107">
        <v>51</v>
      </c>
      <c r="B65" s="108" t="s">
        <v>2</v>
      </c>
      <c r="C65" s="109" t="s">
        <v>20</v>
      </c>
      <c r="D65" s="109" t="s">
        <v>10</v>
      </c>
      <c r="E65" s="191" t="s">
        <v>86</v>
      </c>
      <c r="F65" s="165"/>
      <c r="G65" s="109" t="s">
        <v>13</v>
      </c>
      <c r="H65" s="109" t="s">
        <v>1</v>
      </c>
      <c r="I65" s="111" t="s">
        <v>21</v>
      </c>
      <c r="J65" s="118" t="s">
        <v>96</v>
      </c>
      <c r="K65" s="126"/>
      <c r="L65" s="126"/>
      <c r="M65" s="10"/>
      <c r="N65" s="126"/>
      <c r="O65" s="127"/>
      <c r="P65" s="56">
        <v>12.8</v>
      </c>
      <c r="Q65" s="56">
        <v>12.8</v>
      </c>
      <c r="R65" s="56">
        <v>12.8</v>
      </c>
      <c r="S65" s="56">
        <f t="shared" si="3"/>
        <v>100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38.25">
      <c r="A66" s="107">
        <v>52</v>
      </c>
      <c r="B66" s="108" t="s">
        <v>2</v>
      </c>
      <c r="C66" s="109" t="s">
        <v>20</v>
      </c>
      <c r="D66" s="109" t="s">
        <v>10</v>
      </c>
      <c r="E66" s="191" t="s">
        <v>97</v>
      </c>
      <c r="F66" s="165"/>
      <c r="G66" s="109" t="s">
        <v>13</v>
      </c>
      <c r="H66" s="109" t="s">
        <v>1</v>
      </c>
      <c r="I66" s="111" t="s">
        <v>21</v>
      </c>
      <c r="J66" s="128" t="s">
        <v>98</v>
      </c>
      <c r="K66" s="126"/>
      <c r="L66" s="126"/>
      <c r="M66" s="10"/>
      <c r="N66" s="126"/>
      <c r="O66" s="127"/>
      <c r="P66" s="56">
        <v>0</v>
      </c>
      <c r="Q66" s="56">
        <v>4.8</v>
      </c>
      <c r="R66" s="56">
        <v>2.2999999999999998</v>
      </c>
      <c r="S66" s="56">
        <f t="shared" si="3"/>
        <v>47.916666666666664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24.75" customHeight="1">
      <c r="A67" s="105">
        <v>53</v>
      </c>
      <c r="B67" s="121" t="s">
        <v>2</v>
      </c>
      <c r="C67" s="122" t="s">
        <v>20</v>
      </c>
      <c r="D67" s="122" t="s">
        <v>10</v>
      </c>
      <c r="E67" s="197" t="s">
        <v>68</v>
      </c>
      <c r="F67" s="198"/>
      <c r="G67" s="122" t="s">
        <v>13</v>
      </c>
      <c r="H67" s="122" t="s">
        <v>1</v>
      </c>
      <c r="I67" s="123" t="s">
        <v>21</v>
      </c>
      <c r="J67" s="129" t="s">
        <v>42</v>
      </c>
      <c r="K67" s="130">
        <f>SUM(K69:K72)</f>
        <v>100.1</v>
      </c>
      <c r="L67" s="130">
        <f>SUM(L69:L72)</f>
        <v>79.099999999999994</v>
      </c>
      <c r="M67" s="130">
        <f>SUM(M69:M72)</f>
        <v>0</v>
      </c>
      <c r="N67" s="130">
        <f>SUM(N69:N72)</f>
        <v>79.099999999999994</v>
      </c>
      <c r="O67" s="131">
        <f>SUM(O69:O72)</f>
        <v>83.5</v>
      </c>
      <c r="P67" s="46">
        <f>SUM(P69+P70+P71+P72+P73)</f>
        <v>22491.5</v>
      </c>
      <c r="Q67" s="46">
        <f>SUM(Q69+Q70+Q71+Q72+Q73)</f>
        <v>22470.5</v>
      </c>
      <c r="R67" s="46">
        <f>SUM(R69:R73)</f>
        <v>20661.099999999999</v>
      </c>
      <c r="S67" s="46">
        <f t="shared" si="3"/>
        <v>91.947664715960926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>
      <c r="A68" s="107">
        <v>54</v>
      </c>
      <c r="B68" s="132"/>
      <c r="C68" s="133"/>
      <c r="D68" s="133"/>
      <c r="E68" s="134"/>
      <c r="F68" s="132"/>
      <c r="G68" s="133"/>
      <c r="H68" s="133"/>
      <c r="I68" s="135"/>
      <c r="J68" s="136" t="s">
        <v>22</v>
      </c>
      <c r="K68" s="54"/>
      <c r="L68" s="54"/>
      <c r="M68" s="137"/>
      <c r="N68" s="54"/>
      <c r="O68" s="55"/>
      <c r="P68" s="113"/>
      <c r="Q68" s="113"/>
      <c r="R68" s="113"/>
      <c r="S68" s="113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63.75" customHeight="1">
      <c r="A69" s="107">
        <v>55</v>
      </c>
      <c r="B69" s="108"/>
      <c r="C69" s="109"/>
      <c r="D69" s="109"/>
      <c r="E69" s="110"/>
      <c r="F69" s="108"/>
      <c r="G69" s="109"/>
      <c r="H69" s="109"/>
      <c r="I69" s="111"/>
      <c r="J69" s="90" t="s">
        <v>87</v>
      </c>
      <c r="K69" s="54">
        <v>21</v>
      </c>
      <c r="L69" s="54"/>
      <c r="M69" s="10"/>
      <c r="N69" s="54"/>
      <c r="O69" s="55"/>
      <c r="P69" s="56">
        <v>21</v>
      </c>
      <c r="Q69" s="56">
        <v>0</v>
      </c>
      <c r="R69" s="56">
        <v>0</v>
      </c>
      <c r="S69" s="56">
        <v>0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53.25" customHeight="1">
      <c r="A70" s="107">
        <v>56</v>
      </c>
      <c r="B70" s="108"/>
      <c r="C70" s="109"/>
      <c r="D70" s="109"/>
      <c r="E70" s="110"/>
      <c r="F70" s="108"/>
      <c r="G70" s="109"/>
      <c r="H70" s="109"/>
      <c r="I70" s="111"/>
      <c r="J70" s="90" t="s">
        <v>81</v>
      </c>
      <c r="K70" s="54"/>
      <c r="L70" s="54"/>
      <c r="M70" s="10"/>
      <c r="N70" s="54"/>
      <c r="O70" s="55"/>
      <c r="P70" s="56">
        <v>22225</v>
      </c>
      <c r="Q70" s="56">
        <v>22225</v>
      </c>
      <c r="R70" s="56">
        <v>20423.5</v>
      </c>
      <c r="S70" s="56">
        <f>R70/Q70*100</f>
        <v>91.894263217097858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51">
      <c r="A71" s="107">
        <v>57</v>
      </c>
      <c r="B71" s="108"/>
      <c r="C71" s="109"/>
      <c r="D71" s="109"/>
      <c r="E71" s="110"/>
      <c r="F71" s="108"/>
      <c r="G71" s="109"/>
      <c r="H71" s="109"/>
      <c r="I71" s="111"/>
      <c r="J71" s="114" t="s">
        <v>88</v>
      </c>
      <c r="K71" s="54">
        <v>0.1</v>
      </c>
      <c r="L71" s="54">
        <v>0.1</v>
      </c>
      <c r="M71" s="10"/>
      <c r="N71" s="54">
        <v>0.1</v>
      </c>
      <c r="O71" s="55">
        <v>0.1</v>
      </c>
      <c r="P71" s="56">
        <v>0.1</v>
      </c>
      <c r="Q71" s="56">
        <v>0.1</v>
      </c>
      <c r="R71" s="56">
        <v>0.1</v>
      </c>
      <c r="S71" s="56">
        <f>R71/Q71*100</f>
        <v>100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27.75" customHeight="1">
      <c r="A72" s="107">
        <v>58</v>
      </c>
      <c r="B72" s="108"/>
      <c r="C72" s="109"/>
      <c r="D72" s="109"/>
      <c r="E72" s="110"/>
      <c r="F72" s="108"/>
      <c r="G72" s="109"/>
      <c r="H72" s="109"/>
      <c r="I72" s="111"/>
      <c r="J72" s="138" t="s">
        <v>89</v>
      </c>
      <c r="K72" s="67">
        <v>79</v>
      </c>
      <c r="L72" s="67">
        <v>79</v>
      </c>
      <c r="M72" s="10"/>
      <c r="N72" s="67">
        <v>79</v>
      </c>
      <c r="O72" s="55">
        <v>83.4</v>
      </c>
      <c r="P72" s="56">
        <v>106.4</v>
      </c>
      <c r="Q72" s="56">
        <v>106.4</v>
      </c>
      <c r="R72" s="56">
        <v>106.4</v>
      </c>
      <c r="S72" s="56">
        <f>R72/Q72*100</f>
        <v>100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38.25">
      <c r="A73" s="107">
        <v>59</v>
      </c>
      <c r="B73" s="108"/>
      <c r="C73" s="109"/>
      <c r="D73" s="109"/>
      <c r="E73" s="110"/>
      <c r="F73" s="108"/>
      <c r="G73" s="109"/>
      <c r="H73" s="109"/>
      <c r="I73" s="111"/>
      <c r="J73" s="138" t="s">
        <v>54</v>
      </c>
      <c r="K73" s="67"/>
      <c r="L73" s="67"/>
      <c r="M73" s="10"/>
      <c r="N73" s="67"/>
      <c r="O73" s="55"/>
      <c r="P73" s="56">
        <v>139</v>
      </c>
      <c r="Q73" s="56">
        <v>139</v>
      </c>
      <c r="R73" s="56">
        <v>131.1</v>
      </c>
      <c r="S73" s="56">
        <f>R73/Q73*100</f>
        <v>94.316546762589923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 customHeight="1">
      <c r="A74" s="105">
        <v>60</v>
      </c>
      <c r="B74" s="121" t="s">
        <v>2</v>
      </c>
      <c r="C74" s="122" t="s">
        <v>20</v>
      </c>
      <c r="D74" s="122" t="s">
        <v>10</v>
      </c>
      <c r="E74" s="197" t="s">
        <v>69</v>
      </c>
      <c r="F74" s="198"/>
      <c r="G74" s="122" t="s">
        <v>13</v>
      </c>
      <c r="H74" s="122" t="s">
        <v>1</v>
      </c>
      <c r="I74" s="123" t="s">
        <v>21</v>
      </c>
      <c r="J74" s="139" t="s">
        <v>49</v>
      </c>
      <c r="K74" s="73">
        <f>SUM(K77:K77)</f>
        <v>48304</v>
      </c>
      <c r="L74" s="73">
        <f>SUM(L77:L77)</f>
        <v>41479</v>
      </c>
      <c r="M74" s="73">
        <f>SUM(M77:M77)</f>
        <v>0</v>
      </c>
      <c r="N74" s="73">
        <f>SUM(N77:N77)</f>
        <v>48304</v>
      </c>
      <c r="O74" s="74">
        <f>SUM(O77:O77)</f>
        <v>49918</v>
      </c>
      <c r="P74" s="75">
        <f>SUM(P76:P77)</f>
        <v>60295</v>
      </c>
      <c r="Q74" s="75">
        <f>SUM(Q76:Q77)</f>
        <v>62473.600000000006</v>
      </c>
      <c r="R74" s="75">
        <f>SUM(R76:R77)</f>
        <v>62473.600000000006</v>
      </c>
      <c r="S74" s="75">
        <v>100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1.25" customHeight="1">
      <c r="A75" s="107">
        <v>61</v>
      </c>
      <c r="B75" s="108"/>
      <c r="C75" s="109"/>
      <c r="D75" s="109"/>
      <c r="E75" s="110"/>
      <c r="F75" s="108"/>
      <c r="G75" s="109"/>
      <c r="H75" s="109"/>
      <c r="I75" s="111"/>
      <c r="J75" s="114" t="s">
        <v>22</v>
      </c>
      <c r="K75" s="67"/>
      <c r="L75" s="67"/>
      <c r="M75" s="10"/>
      <c r="N75" s="54"/>
      <c r="O75" s="55"/>
      <c r="P75" s="113"/>
      <c r="Q75" s="113"/>
      <c r="R75" s="113"/>
      <c r="S75" s="113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38.25">
      <c r="A76" s="48">
        <v>62</v>
      </c>
      <c r="B76" s="108"/>
      <c r="C76" s="109"/>
      <c r="D76" s="109"/>
      <c r="E76" s="110"/>
      <c r="F76" s="108"/>
      <c r="G76" s="109"/>
      <c r="H76" s="109"/>
      <c r="I76" s="111"/>
      <c r="J76" s="140" t="s">
        <v>51</v>
      </c>
      <c r="K76" s="67"/>
      <c r="L76" s="67"/>
      <c r="M76" s="10"/>
      <c r="N76" s="54"/>
      <c r="O76" s="55"/>
      <c r="P76" s="56">
        <v>17447</v>
      </c>
      <c r="Q76" s="56">
        <v>19076.7</v>
      </c>
      <c r="R76" s="56">
        <v>19076.7</v>
      </c>
      <c r="S76" s="56">
        <f>R76/Q76*100</f>
        <v>100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78" customHeight="1">
      <c r="A77" s="48">
        <v>63</v>
      </c>
      <c r="B77" s="108"/>
      <c r="C77" s="141"/>
      <c r="D77" s="141"/>
      <c r="E77" s="142"/>
      <c r="F77" s="143"/>
      <c r="G77" s="141"/>
      <c r="H77" s="141"/>
      <c r="I77" s="144"/>
      <c r="J77" s="118" t="s">
        <v>90</v>
      </c>
      <c r="K77" s="145">
        <f>47602+351+351</f>
        <v>48304</v>
      </c>
      <c r="L77" s="145">
        <v>41479</v>
      </c>
      <c r="M77" s="16"/>
      <c r="N77" s="145">
        <f>47602+351+351</f>
        <v>48304</v>
      </c>
      <c r="O77" s="127">
        <v>49918</v>
      </c>
      <c r="P77" s="146">
        <v>42848</v>
      </c>
      <c r="Q77" s="146">
        <v>43396.9</v>
      </c>
      <c r="R77" s="146">
        <v>43396.9</v>
      </c>
      <c r="S77" s="146">
        <f>R77/Q77*100</f>
        <v>100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23.25" customHeight="1">
      <c r="A78" s="39">
        <v>64</v>
      </c>
      <c r="B78" s="147" t="s">
        <v>2</v>
      </c>
      <c r="C78" s="148" t="s">
        <v>20</v>
      </c>
      <c r="D78" s="148" t="s">
        <v>10</v>
      </c>
      <c r="E78" s="197" t="s">
        <v>100</v>
      </c>
      <c r="F78" s="193"/>
      <c r="G78" s="148" t="s">
        <v>3</v>
      </c>
      <c r="H78" s="148" t="s">
        <v>1</v>
      </c>
      <c r="I78" s="149" t="s">
        <v>21</v>
      </c>
      <c r="J78" s="150" t="s">
        <v>135</v>
      </c>
      <c r="K78" s="151"/>
      <c r="L78" s="151"/>
      <c r="M78" s="16"/>
      <c r="N78" s="151"/>
      <c r="O78" s="152"/>
      <c r="P78" s="153">
        <f>SUM(P79)</f>
        <v>0</v>
      </c>
      <c r="Q78" s="153">
        <f>SUM(Q79)</f>
        <v>6251.3</v>
      </c>
      <c r="R78" s="153">
        <f>SUM(R79)</f>
        <v>6251.3</v>
      </c>
      <c r="S78" s="153">
        <f>SUM(S79)</f>
        <v>100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29.25" customHeight="1">
      <c r="A79" s="48">
        <v>65</v>
      </c>
      <c r="B79" s="154" t="s">
        <v>2</v>
      </c>
      <c r="C79" s="141" t="s">
        <v>20</v>
      </c>
      <c r="D79" s="141" t="s">
        <v>10</v>
      </c>
      <c r="E79" s="191" t="s">
        <v>100</v>
      </c>
      <c r="F79" s="165"/>
      <c r="G79" s="141" t="s">
        <v>13</v>
      </c>
      <c r="H79" s="141" t="s">
        <v>1</v>
      </c>
      <c r="I79" s="155" t="s">
        <v>21</v>
      </c>
      <c r="J79" s="156" t="s">
        <v>101</v>
      </c>
      <c r="K79" s="151"/>
      <c r="L79" s="151"/>
      <c r="M79" s="16"/>
      <c r="N79" s="151"/>
      <c r="O79" s="152"/>
      <c r="P79" s="146">
        <v>0</v>
      </c>
      <c r="Q79" s="146">
        <v>6251.3</v>
      </c>
      <c r="R79" s="146">
        <v>6251.3</v>
      </c>
      <c r="S79" s="146">
        <f>R79/Q79*100</f>
        <v>100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3.5" thickBot="1">
      <c r="A80" s="39">
        <v>66</v>
      </c>
      <c r="B80" s="157"/>
      <c r="C80" s="158"/>
      <c r="D80" s="158"/>
      <c r="E80" s="200"/>
      <c r="F80" s="200"/>
      <c r="G80" s="158"/>
      <c r="H80" s="158"/>
      <c r="I80" s="158"/>
      <c r="J80" s="159" t="s">
        <v>41</v>
      </c>
      <c r="K80" s="75" t="e">
        <f>SUM(K14,K46)</f>
        <v>#REF!</v>
      </c>
      <c r="L80" s="75" t="e">
        <f>SUM(L14,L46)-9.126-6078.162</f>
        <v>#REF!</v>
      </c>
      <c r="M80" s="75" t="e">
        <f>SUM(M14,M46)-6078.16-9.126</f>
        <v>#REF!</v>
      </c>
      <c r="N80" s="75" t="e">
        <f>SUM(N14,N46)</f>
        <v>#REF!</v>
      </c>
      <c r="O80" s="75" t="e">
        <f>SUM(O14,O46)</f>
        <v>#REF!</v>
      </c>
      <c r="P80" s="160">
        <f>SUM(P14+P46)</f>
        <v>284278.90000000002</v>
      </c>
      <c r="Q80" s="160">
        <f>SUM(Q14+Q46)</f>
        <v>297338.18483000004</v>
      </c>
      <c r="R80" s="160">
        <f>SUM(R14+R46-775.7)</f>
        <v>287332.39999999997</v>
      </c>
      <c r="S80" s="160">
        <v>96.6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1.25" customHeight="1">
      <c r="A81" s="194"/>
      <c r="B81" s="10"/>
      <c r="C81" s="10"/>
      <c r="D81" s="10"/>
      <c r="E81" s="10"/>
      <c r="F81" s="10"/>
      <c r="G81" s="10"/>
      <c r="H81" s="10"/>
      <c r="I81" s="11"/>
      <c r="J81" s="15"/>
      <c r="K81" s="1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1.25" customHeight="1">
      <c r="A82" s="195"/>
      <c r="B82" s="10"/>
      <c r="C82" s="10"/>
      <c r="D82" s="10"/>
      <c r="E82" s="10"/>
      <c r="F82" s="10"/>
      <c r="G82" s="10"/>
      <c r="H82" s="10"/>
      <c r="I82" s="11"/>
      <c r="J82" s="15"/>
      <c r="K82" s="1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1.25" customHeight="1">
      <c r="A83" s="195"/>
      <c r="B83" s="196" t="s">
        <v>91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1.25" customHeight="1">
      <c r="A84" s="195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1.25" customHeight="1">
      <c r="A85" s="195"/>
      <c r="B85" s="10"/>
      <c r="C85" s="10"/>
      <c r="D85" s="10"/>
      <c r="E85" s="10"/>
      <c r="F85" s="10"/>
      <c r="G85" s="10"/>
      <c r="H85" s="10"/>
      <c r="I85" s="11"/>
      <c r="J85" s="15"/>
      <c r="K85" s="1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1.25" customHeight="1">
      <c r="A86" s="195"/>
      <c r="B86" s="10"/>
      <c r="C86" s="10"/>
      <c r="D86" s="10"/>
      <c r="E86" s="10"/>
      <c r="F86" s="10"/>
      <c r="G86" s="10"/>
      <c r="H86" s="10"/>
      <c r="I86" s="11"/>
      <c r="J86" s="15"/>
      <c r="K86" s="1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1.25" customHeight="1">
      <c r="A87" s="195"/>
      <c r="B87" s="10"/>
      <c r="C87" s="10"/>
      <c r="D87" s="10"/>
      <c r="E87" s="10"/>
      <c r="F87" s="10"/>
      <c r="G87" s="10"/>
      <c r="H87" s="10"/>
      <c r="I87" s="11"/>
      <c r="J87" s="15"/>
      <c r="K87" s="1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1.25" customHeight="1">
      <c r="A88" s="195"/>
      <c r="B88" s="10"/>
      <c r="C88" s="10"/>
      <c r="D88" s="10"/>
      <c r="E88" s="10"/>
      <c r="F88" s="10"/>
      <c r="G88" s="10"/>
      <c r="H88" s="10"/>
      <c r="I88" s="11"/>
      <c r="J88" s="15"/>
      <c r="K88" s="16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</sheetData>
  <mergeCells count="64">
    <mergeCell ref="A81:A88"/>
    <mergeCell ref="B83:S84"/>
    <mergeCell ref="E61:F61"/>
    <mergeCell ref="E48:F48"/>
    <mergeCell ref="E62:F62"/>
    <mergeCell ref="E80:F80"/>
    <mergeCell ref="E63:F63"/>
    <mergeCell ref="E64:F64"/>
    <mergeCell ref="E52:F52"/>
    <mergeCell ref="E49:F49"/>
    <mergeCell ref="E51:F51"/>
    <mergeCell ref="E79:F79"/>
    <mergeCell ref="E78:F78"/>
    <mergeCell ref="E67:F67"/>
    <mergeCell ref="E74:F74"/>
    <mergeCell ref="E65:F65"/>
    <mergeCell ref="E47:F47"/>
    <mergeCell ref="E66:F66"/>
    <mergeCell ref="E30:F30"/>
    <mergeCell ref="E46:F46"/>
    <mergeCell ref="E39:F39"/>
    <mergeCell ref="E34:F34"/>
    <mergeCell ref="E40:F40"/>
    <mergeCell ref="E41:F41"/>
    <mergeCell ref="E42:F42"/>
    <mergeCell ref="E53:F53"/>
    <mergeCell ref="E37:F37"/>
    <mergeCell ref="E38:F38"/>
    <mergeCell ref="E43:F43"/>
    <mergeCell ref="E44:F44"/>
    <mergeCell ref="E45:F45"/>
    <mergeCell ref="E36:F36"/>
    <mergeCell ref="J1:S1"/>
    <mergeCell ref="J2:S2"/>
    <mergeCell ref="J3:S3"/>
    <mergeCell ref="J4:S4"/>
    <mergeCell ref="E24:F24"/>
    <mergeCell ref="J5:S5"/>
    <mergeCell ref="A7:AC8"/>
    <mergeCell ref="J6:S6"/>
    <mergeCell ref="B12:I12"/>
    <mergeCell ref="B13:I13"/>
    <mergeCell ref="E14:F14"/>
    <mergeCell ref="E20:F20"/>
    <mergeCell ref="E21:F21"/>
    <mergeCell ref="E18:F18"/>
    <mergeCell ref="E15:F15"/>
    <mergeCell ref="E16:F16"/>
    <mergeCell ref="U14:AA14"/>
    <mergeCell ref="U16:AB16"/>
    <mergeCell ref="U15:W15"/>
    <mergeCell ref="E17:F17"/>
    <mergeCell ref="E27:F27"/>
    <mergeCell ref="E28:F28"/>
    <mergeCell ref="E29:F29"/>
    <mergeCell ref="E19:F19"/>
    <mergeCell ref="E25:F25"/>
    <mergeCell ref="E35:F35"/>
    <mergeCell ref="E32:F32"/>
    <mergeCell ref="E22:F22"/>
    <mergeCell ref="E26:F26"/>
    <mergeCell ref="E23:F23"/>
    <mergeCell ref="E33:F33"/>
    <mergeCell ref="E31:F31"/>
  </mergeCells>
  <pageMargins left="0.78740157480314965" right="0.19685039370078741" top="0.19685039370078741" bottom="0.19685039370078741" header="0.31496062992125984" footer="0.31496062992125984"/>
  <pageSetup paperSize="9" scale="59" fitToHeight="5" orientation="portrait" r:id="rId1"/>
  <headerFooter alignWithMargins="0"/>
  <rowBreaks count="1" manualBreakCount="1">
    <brk id="57" max="18" man="1"/>
  </rowBreaks>
  <colBreaks count="1" manualBreakCount="1">
    <brk id="1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прилож.1</vt:lpstr>
      <vt:lpstr>прилож.1!Область_печати</vt:lpstr>
    </vt:vector>
  </TitlesOfParts>
  <Company>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AnnaAlek</dc:creator>
  <cp:lastModifiedBy>жданова</cp:lastModifiedBy>
  <cp:lastPrinted>2019-05-21T09:53:17Z</cp:lastPrinted>
  <dcterms:created xsi:type="dcterms:W3CDTF">2004-11-29T04:51:36Z</dcterms:created>
  <dcterms:modified xsi:type="dcterms:W3CDTF">2019-07-24T11:41:07Z</dcterms:modified>
</cp:coreProperties>
</file>