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>
    <definedName name="_xlnm.Print_Area" localSheetId="0">'Лист1'!$A$1:$S$87</definedName>
  </definedNames>
  <calcPr fullCalcOnLoad="1"/>
</workbook>
</file>

<file path=xl/sharedStrings.xml><?xml version="1.0" encoding="utf-8"?>
<sst xmlns="http://schemas.openxmlformats.org/spreadsheetml/2006/main" count="474" uniqueCount="153">
  <si>
    <t>Приложение № 1</t>
  </si>
  <si>
    <t xml:space="preserve">                    Свод доходов бюджета Махнёвского муниципального образования по кодам классификации доходов бюджета за 2019 год</t>
  </si>
  <si>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</si>
  <si>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</si>
  <si>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</si>
  <si>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</si>
  <si>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</si>
  <si>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</si>
  <si>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</si>
  <si>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Утверждено Решением Думы от 19.12.2018 № 381</t>
  </si>
  <si>
    <t>Утвержденные бюджетные назначения с учетом уточнения, в тыс.руб.</t>
  </si>
  <si>
    <t>Сумма средств поступившая в местный бюджет в 2019 году,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</si>
  <si>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</si>
  <si>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</si>
  <si>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</si>
  <si>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</si>
  <si>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</si>
  <si>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</si>
  <si>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</si>
  <si>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</si>
  <si>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</si>
  <si>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</si>
  <si>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</si>
  <si>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</si>
  <si>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</si>
  <si>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</si>
  <si>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</si>
  <si>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</si>
  <si>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</si>
  <si>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</si>
  <si>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</si>
  <si>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</si>
  <si>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</si>
  <si>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</si>
  <si>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</si>
  <si>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</si>
  <si>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</si>
  <si>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</si>
  <si>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</si>
  <si>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</si>
  <si>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</si>
  <si>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</si>
  <si>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</si>
  <si>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</si>
  <si>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</si>
  <si>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</si>
  <si>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</si>
  <si>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</si>
  <si>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</si>
  <si>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</si>
  <si>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</si>
  <si>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</si>
  <si>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</si>
  <si>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120</t>
  </si>
  <si>
    <t>05074</t>
  </si>
  <si>
    <t>07014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</si>
  <si>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</si>
  <si>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</si>
  <si>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</si>
  <si>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</si>
  <si>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01994</t>
  </si>
  <si>
    <t>130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</si>
  <si>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</si>
  <si>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</si>
  <si>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</si>
  <si>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</si>
  <si>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</si>
  <si>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</si>
  <si>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</si>
  <si>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</si>
  <si>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</si>
  <si>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</si>
  <si>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</si>
  <si>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</si>
  <si>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16</t>
  </si>
  <si>
    <t>Штрафы, санкции, возмещение ущерба*</t>
  </si>
  <si>
    <t>33040</t>
  </si>
  <si>
    <t>140</t>
  </si>
  <si>
    <t>90040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</si>
  <si>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</si>
  <si>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</si>
  <si>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</si>
  <si>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</si>
  <si>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</si>
  <si>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</si>
  <si>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</si>
  <si>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</si>
  <si>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</si>
  <si>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</si>
  <si>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 xml:space="preserve">Дотации бюджетам городских округов на выравнивание бюджетной обеспеченности 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</si>
  <si>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</si>
  <si>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</si>
  <si>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</si>
  <si>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25497</t>
  </si>
  <si>
    <t xml:space="preserve">Субсидии бюджетам городских округов на реализацию мероприятий по обеспечению жильем молодых семей </t>
  </si>
  <si>
    <t>25519</t>
  </si>
  <si>
    <t xml:space="preserve">Субсидия бюджетам городских округов на поддержку отрасли культуры </t>
  </si>
  <si>
    <t>25567</t>
  </si>
  <si>
    <t xml:space="preserve">Субсидии бюджетам городских округов на обеспечение устойчивого развития сельских территорий </t>
  </si>
  <si>
    <t>29999</t>
  </si>
  <si>
    <t>Прочие субсидии бюджетам городских округов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</si>
  <si>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</si>
  <si>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</si>
  <si>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</si>
  <si>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Субсидии бюджетам городских округов на разработку документации по планировке территории  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</si>
  <si>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</si>
  <si>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Субсидии на подготовку молодых граждан к военной службе 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</si>
  <si>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</si>
  <si>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Субсидия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</si>
  <si>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</si>
  <si>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</si>
  <si>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</si>
  <si>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</si>
  <si>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</si>
  <si>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35120</t>
  </si>
  <si>
    <t>35462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</si>
  <si>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</si>
  <si>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</si>
  <si>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</si>
  <si>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</si>
  <si>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</si>
  <si>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</si>
  <si>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</si>
  <si>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</si>
  <si>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</si>
  <si>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</si>
  <si>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</si>
  <si>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</si>
  <si>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</si>
  <si>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49999</t>
  </si>
  <si>
    <t>Прочие межбюджетные трансферты, передаваемые бюджетам городских округов</t>
  </si>
  <si>
    <t xml:space="preserve">Иной межбюджетный трансферт на приобретение беговой дорожки и детской футбольной формы </t>
  </si>
  <si>
    <t>Иной межбюджетный трансферт на стимулирование муниципальных образований, расположенных на территории Свердловской области</t>
  </si>
  <si>
    <t>ИТОГО ДОХОДОВ</t>
  </si>
  <si>
    <t>02994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</si>
  <si>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</si>
  <si>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</si>
  <si>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</si>
  <si>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 к Решению Думы Махнёвского муниципального образования от  2020   №               </t>
  </si>
  <si>
    <t>ДОХОДЫ ОТ ОКАЗАНИЯ ПЛАТНЫХ УСЛУГ  И КОМПЕНСАЦИИ ЗАТРАТ ГОСУДАРСТВА</t>
  </si>
  <si>
    <t xml:space="preserve">Доходы от оказания платных услуг (работ)  получателями средств бюджетов городских округов
</t>
  </si>
  <si>
    <t xml:space="preserve">Доходы от компенсации затрат государства бюджетов городских округов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</si>
  <si>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</si>
  <si>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Денежные взыскания (штрафы) за нарушение законодательства о налогах и сборах,  предусмотренные статьями 116, 119.1, 119.2, пунктами 1 и 2 статьи 120, статьями 125, 126, 126.1, 128, 129, 129.1, 129.4, 132, 133, 134, 135, 135.1, 135.2 Налогового кодекса Российской Федерации.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</si>
  <si>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</si>
  <si>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</si>
  <si>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</si>
  <si>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</si>
  <si>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</si>
  <si>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</si>
  <si>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Глава Махнёвского муниципального образования  </t>
  </si>
  <si>
    <t>А.В.Лызлов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</si>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</sst>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1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Liberation Serif"/>
      <family val="1"/>
    </font>
    <font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2" fontId="50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3" fillId="33" borderId="14" xfId="0" applyNumberFormat="1" applyFont="1" applyFill="1" applyBorder="1" applyAlignment="1">
      <alignment horizontal="right"/>
    </xf>
    <xf numFmtId="172" fontId="3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172" fontId="7" fillId="33" borderId="17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172" fontId="7" fillId="33" borderId="17" xfId="0" applyNumberFormat="1" applyFont="1" applyFill="1" applyBorder="1" applyAlignment="1">
      <alignment/>
    </xf>
    <xf numFmtId="172" fontId="7" fillId="33" borderId="18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right"/>
    </xf>
    <xf numFmtId="173" fontId="7" fillId="33" borderId="14" xfId="0" applyNumberFormat="1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172" fontId="3" fillId="33" borderId="17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172" fontId="3" fillId="33" borderId="17" xfId="0" applyNumberFormat="1" applyFont="1" applyFill="1" applyBorder="1" applyAlignment="1">
      <alignment/>
    </xf>
    <xf numFmtId="172" fontId="3" fillId="33" borderId="18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173" fontId="3" fillId="33" borderId="14" xfId="0" applyNumberFormat="1" applyFont="1" applyFill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/>
    </xf>
    <xf numFmtId="172" fontId="3" fillId="33" borderId="19" xfId="0" applyNumberFormat="1" applyFont="1" applyFill="1" applyBorder="1" applyAlignment="1">
      <alignment horizontal="right"/>
    </xf>
    <xf numFmtId="172" fontId="50" fillId="33" borderId="14" xfId="0" applyNumberFormat="1" applyFont="1" applyFill="1" applyBorder="1" applyAlignment="1">
      <alignment horizontal="right"/>
    </xf>
    <xf numFmtId="0" fontId="3" fillId="0" borderId="20" xfId="0" applyFont="1" applyBorder="1" applyAlignment="1">
      <alignment wrapText="1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33" borderId="23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22" xfId="0" applyNumberFormat="1" applyFont="1" applyFill="1" applyBorder="1" applyAlignment="1">
      <alignment wrapText="1"/>
    </xf>
    <xf numFmtId="0" fontId="7" fillId="33" borderId="24" xfId="0" applyNumberFormat="1" applyFont="1" applyFill="1" applyBorder="1" applyAlignment="1">
      <alignment horizontal="left" wrapText="1"/>
    </xf>
    <xf numFmtId="0" fontId="7" fillId="33" borderId="22" xfId="0" applyNumberFormat="1" applyFont="1" applyFill="1" applyBorder="1" applyAlignment="1">
      <alignment wrapText="1"/>
    </xf>
    <xf numFmtId="0" fontId="3" fillId="33" borderId="24" xfId="0" applyNumberFormat="1" applyFont="1" applyFill="1" applyBorder="1" applyAlignment="1">
      <alignment wrapText="1"/>
    </xf>
    <xf numFmtId="0" fontId="3" fillId="33" borderId="22" xfId="0" applyNumberFormat="1" applyFont="1" applyFill="1" applyBorder="1" applyAlignment="1">
      <alignment vertical="center" wrapText="1"/>
    </xf>
    <xf numFmtId="49" fontId="3" fillId="33" borderId="22" xfId="0" applyNumberFormat="1" applyFont="1" applyFill="1" applyBorder="1" applyAlignment="1">
      <alignment vertical="center" wrapText="1"/>
    </xf>
    <xf numFmtId="49" fontId="7" fillId="33" borderId="22" xfId="0" applyNumberFormat="1" applyFont="1" applyFill="1" applyBorder="1" applyAlignment="1">
      <alignment wrapText="1"/>
    </xf>
    <xf numFmtId="49" fontId="3" fillId="33" borderId="22" xfId="0" applyNumberFormat="1" applyFont="1" applyFill="1" applyBorder="1" applyAlignment="1">
      <alignment wrapText="1"/>
    </xf>
    <xf numFmtId="49" fontId="7" fillId="33" borderId="22" xfId="0" applyNumberFormat="1" applyFont="1" applyFill="1" applyBorder="1" applyAlignment="1">
      <alignment vertical="center" wrapText="1"/>
    </xf>
    <xf numFmtId="49" fontId="7" fillId="33" borderId="24" xfId="0" applyNumberFormat="1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12" fillId="0" borderId="14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2" fillId="0" borderId="15" xfId="0" applyNumberFormat="1" applyFont="1" applyBorder="1" applyAlignment="1">
      <alignment vertical="center" wrapText="1"/>
    </xf>
    <xf numFmtId="0" fontId="7" fillId="0" borderId="2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3" fillId="33" borderId="27" xfId="0" applyNumberFormat="1" applyFont="1" applyFill="1" applyBorder="1" applyAlignment="1">
      <alignment wrapText="1"/>
    </xf>
    <xf numFmtId="0" fontId="11" fillId="0" borderId="14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wrapText="1"/>
    </xf>
    <xf numFmtId="173" fontId="7" fillId="33" borderId="14" xfId="0" applyNumberFormat="1" applyFont="1" applyFill="1" applyBorder="1" applyAlignment="1">
      <alignment/>
    </xf>
    <xf numFmtId="173" fontId="52" fillId="33" borderId="14" xfId="0" applyNumberFormat="1" applyFont="1" applyFill="1" applyBorder="1" applyAlignment="1">
      <alignment horizontal="right"/>
    </xf>
    <xf numFmtId="173" fontId="3" fillId="0" borderId="14" xfId="0" applyNumberFormat="1" applyFont="1" applyFill="1" applyBorder="1" applyAlignment="1">
      <alignment horizontal="right"/>
    </xf>
    <xf numFmtId="173" fontId="3" fillId="0" borderId="19" xfId="0" applyNumberFormat="1" applyFont="1" applyFill="1" applyBorder="1" applyAlignment="1">
      <alignment horizontal="right"/>
    </xf>
    <xf numFmtId="173" fontId="7" fillId="33" borderId="19" xfId="0" applyNumberFormat="1" applyFont="1" applyFill="1" applyBorder="1" applyAlignment="1">
      <alignment horizontal="right" vertical="center"/>
    </xf>
    <xf numFmtId="173" fontId="3" fillId="33" borderId="19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2" fontId="53" fillId="33" borderId="14" xfId="0" applyNumberFormat="1" applyFont="1" applyFill="1" applyBorder="1" applyAlignment="1">
      <alignment horizontal="right"/>
    </xf>
    <xf numFmtId="172" fontId="7" fillId="33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2" fontId="3" fillId="0" borderId="1" xfId="33" applyNumberFormat="1" applyFont="1" applyFill="1" applyProtection="1">
      <alignment horizontal="left" vertical="top" wrapText="1"/>
      <protection/>
    </xf>
    <xf numFmtId="49" fontId="54" fillId="0" borderId="1" xfId="33" applyNumberFormat="1" applyFont="1" applyFill="1" applyProtection="1">
      <alignment horizontal="left" vertical="top" wrapText="1"/>
      <protection/>
    </xf>
    <xf numFmtId="0" fontId="12" fillId="34" borderId="14" xfId="0" applyNumberFormat="1" applyFont="1" applyFill="1" applyBorder="1" applyAlignment="1">
      <alignment wrapText="1"/>
    </xf>
    <xf numFmtId="0" fontId="12" fillId="34" borderId="14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3" fillId="33" borderId="38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49" fontId="7" fillId="33" borderId="3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shrinkToFit="1"/>
    </xf>
    <xf numFmtId="49" fontId="7" fillId="33" borderId="23" xfId="0" applyNumberFormat="1" applyFont="1" applyFill="1" applyBorder="1" applyAlignment="1">
      <alignment horizontal="center" shrinkToFit="1"/>
    </xf>
    <xf numFmtId="49" fontId="3" fillId="0" borderId="38" xfId="0" applyNumberFormat="1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view="pageBreakPreview" zoomScale="60" workbookViewId="0" topLeftCell="A67">
      <selection activeCell="S83" sqref="S83"/>
    </sheetView>
  </sheetViews>
  <sheetFormatPr defaultColWidth="9.140625" defaultRowHeight="15"/>
  <cols>
    <col min="1" max="1" width="2.7109375" style="0" customWidth="1"/>
    <col min="2" max="2" width="3.28125" style="0" customWidth="1"/>
    <col min="3" max="4" width="2.8515625" style="0" customWidth="1"/>
    <col min="5" max="5" width="3.140625" style="0" customWidth="1"/>
    <col min="6" max="6" width="2.7109375" style="0" customWidth="1"/>
    <col min="7" max="7" width="2.8515625" style="0" customWidth="1"/>
    <col min="8" max="8" width="4.421875" style="0" customWidth="1"/>
    <col min="9" max="9" width="3.57421875" style="0" customWidth="1"/>
    <col min="10" max="10" width="63.7109375" style="0" customWidth="1"/>
    <col min="11" max="15" width="9.140625" style="0" hidden="1" customWidth="1"/>
    <col min="19" max="19" width="10.00390625" style="0" customWidth="1"/>
    <col min="20" max="20" width="1.1484375" style="0" customWidth="1"/>
    <col min="21" max="29" width="9.140625" style="0" hidden="1" customWidth="1"/>
  </cols>
  <sheetData>
    <row r="1" spans="1:29" ht="15">
      <c r="A1" s="1"/>
      <c r="B1" s="1"/>
      <c r="C1" s="1"/>
      <c r="D1" s="1"/>
      <c r="E1" s="1"/>
      <c r="F1" s="1"/>
      <c r="G1" s="1"/>
      <c r="H1" s="1"/>
      <c r="I1" s="2"/>
      <c r="J1" s="146" t="s">
        <v>0</v>
      </c>
      <c r="K1" s="147"/>
      <c r="L1" s="147"/>
      <c r="M1" s="147"/>
      <c r="N1" s="147"/>
      <c r="O1" s="147"/>
      <c r="P1" s="147"/>
      <c r="Q1" s="147"/>
      <c r="R1" s="147"/>
      <c r="S1" s="147"/>
      <c r="T1" s="3"/>
      <c r="U1" s="1"/>
      <c r="V1" s="1"/>
      <c r="W1" s="1"/>
      <c r="X1" s="1"/>
      <c r="Y1" s="1"/>
      <c r="Z1" s="1"/>
      <c r="AA1" s="1"/>
      <c r="AB1" s="1"/>
      <c r="AC1" s="1"/>
    </row>
    <row r="2" spans="1:29" ht="15">
      <c r="A2" s="1"/>
      <c r="B2" s="1"/>
      <c r="C2" s="1"/>
      <c r="D2" s="1"/>
      <c r="E2" s="1"/>
      <c r="F2" s="1"/>
      <c r="G2" s="1"/>
      <c r="H2" s="1"/>
      <c r="I2" s="2"/>
      <c r="J2" s="148" t="s">
        <v>138</v>
      </c>
      <c r="K2" s="148"/>
      <c r="L2" s="148"/>
      <c r="M2" s="148"/>
      <c r="N2" s="148"/>
      <c r="O2" s="148"/>
      <c r="P2" s="148"/>
      <c r="Q2" s="148"/>
      <c r="R2" s="148"/>
      <c r="S2" s="148"/>
      <c r="T2" s="3"/>
      <c r="U2" s="1"/>
      <c r="V2" s="1"/>
      <c r="W2" s="1"/>
      <c r="X2" s="1"/>
      <c r="Y2" s="1"/>
      <c r="Z2" s="1"/>
      <c r="AA2" s="1"/>
      <c r="AB2" s="1"/>
      <c r="AC2" s="1"/>
    </row>
    <row r="3" spans="1:29" ht="15">
      <c r="A3" s="1"/>
      <c r="B3" s="1"/>
      <c r="C3" s="1"/>
      <c r="D3" s="1"/>
      <c r="E3" s="1"/>
      <c r="F3" s="1"/>
      <c r="G3" s="1"/>
      <c r="H3" s="1"/>
      <c r="I3" s="2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3"/>
      <c r="U3" s="1"/>
      <c r="V3" s="1"/>
      <c r="W3" s="1"/>
      <c r="X3" s="1"/>
      <c r="Y3" s="1"/>
      <c r="Z3" s="1"/>
      <c r="AA3" s="1"/>
      <c r="AB3" s="1"/>
      <c r="AC3" s="1"/>
    </row>
    <row r="4" spans="1:29" ht="15">
      <c r="A4" s="137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</row>
    <row r="5" spans="1:29" ht="1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29" ht="1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</row>
    <row r="7" spans="1:29" ht="16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19" ht="102" customHeight="1" thickBot="1">
      <c r="A8" s="6" t="s">
        <v>2</v>
      </c>
      <c r="B8" s="149" t="s">
        <v>3</v>
      </c>
      <c r="C8" s="150"/>
      <c r="D8" s="150"/>
      <c r="E8" s="150"/>
      <c r="F8" s="150"/>
      <c r="G8" s="150"/>
      <c r="H8" s="150"/>
      <c r="I8" s="151"/>
      <c r="J8" s="7" t="s">
        <v>4</v>
      </c>
      <c r="K8" s="8" t="s">
        <v>5</v>
      </c>
      <c r="L8" s="9" t="s">
        <v>6</v>
      </c>
      <c r="M8" s="10" t="s">
        <v>7</v>
      </c>
      <c r="N8" s="10" t="s">
        <v>7</v>
      </c>
      <c r="O8" s="11" t="s">
        <v>8</v>
      </c>
      <c r="P8" s="12" t="s">
        <v>9</v>
      </c>
      <c r="Q8" s="13" t="s">
        <v>10</v>
      </c>
      <c r="R8" s="12" t="s">
        <v>11</v>
      </c>
      <c r="S8" s="12" t="s">
        <v>12</v>
      </c>
    </row>
    <row r="9" spans="1:19" ht="15.75" thickBot="1">
      <c r="A9" s="14">
        <v>1</v>
      </c>
      <c r="B9" s="152">
        <v>2</v>
      </c>
      <c r="C9" s="153"/>
      <c r="D9" s="153"/>
      <c r="E9" s="153"/>
      <c r="F9" s="153"/>
      <c r="G9" s="153"/>
      <c r="H9" s="153"/>
      <c r="I9" s="154"/>
      <c r="J9" s="15">
        <v>3</v>
      </c>
      <c r="P9" s="16">
        <v>6</v>
      </c>
      <c r="Q9" s="16">
        <v>6</v>
      </c>
      <c r="R9" s="16">
        <v>6</v>
      </c>
      <c r="S9" s="17">
        <v>6</v>
      </c>
    </row>
    <row r="10" spans="1:19" ht="15">
      <c r="A10" s="85">
        <v>1</v>
      </c>
      <c r="B10" s="86" t="s">
        <v>13</v>
      </c>
      <c r="C10" s="87" t="s">
        <v>14</v>
      </c>
      <c r="D10" s="88" t="s">
        <v>15</v>
      </c>
      <c r="E10" s="144" t="s">
        <v>16</v>
      </c>
      <c r="F10" s="145"/>
      <c r="G10" s="88" t="s">
        <v>15</v>
      </c>
      <c r="H10" s="88" t="s">
        <v>17</v>
      </c>
      <c r="I10" s="89" t="s">
        <v>13</v>
      </c>
      <c r="J10" s="55" t="s">
        <v>18</v>
      </c>
      <c r="P10" s="18">
        <f>SUM(P11+P13+P15+P20+P24+P26+P30+P32+P35+P41)</f>
        <v>59155.5</v>
      </c>
      <c r="Q10" s="18">
        <f>SUM(Q11+Q13+Q15+Q20+Q24+Q26+Q30+Q32+Q35+Q41)</f>
        <v>59155.5</v>
      </c>
      <c r="R10" s="18">
        <f>SUM(R11+R13+R15+R20+R24+R26+R30+R32+R35+R41)</f>
        <v>55228.5</v>
      </c>
      <c r="S10" s="18">
        <f>R10/Q10*100</f>
        <v>93.36156401348987</v>
      </c>
    </row>
    <row r="11" spans="1:19" ht="15">
      <c r="A11" s="23">
        <v>2</v>
      </c>
      <c r="B11" s="51" t="s">
        <v>13</v>
      </c>
      <c r="C11" s="51" t="s">
        <v>14</v>
      </c>
      <c r="D11" s="24" t="s">
        <v>19</v>
      </c>
      <c r="E11" s="155" t="s">
        <v>16</v>
      </c>
      <c r="F11" s="156"/>
      <c r="G11" s="24" t="s">
        <v>15</v>
      </c>
      <c r="H11" s="24" t="s">
        <v>17</v>
      </c>
      <c r="I11" s="25" t="s">
        <v>13</v>
      </c>
      <c r="J11" s="56" t="s">
        <v>20</v>
      </c>
      <c r="P11" s="19">
        <f>SUM(P12)</f>
        <v>29452</v>
      </c>
      <c r="Q11" s="19">
        <f>SUM(Q12)</f>
        <v>29452</v>
      </c>
      <c r="R11" s="19">
        <f>SUM(R12)</f>
        <v>29660.8</v>
      </c>
      <c r="S11" s="19">
        <f aca="true" t="shared" si="0" ref="S11:S28">R11/Q11*100</f>
        <v>100.70895015618633</v>
      </c>
    </row>
    <row r="12" spans="1:19" ht="15">
      <c r="A12" s="90">
        <v>3</v>
      </c>
      <c r="B12" s="91" t="s">
        <v>13</v>
      </c>
      <c r="C12" s="50" t="s">
        <v>14</v>
      </c>
      <c r="D12" s="33" t="s">
        <v>19</v>
      </c>
      <c r="E12" s="139" t="s">
        <v>21</v>
      </c>
      <c r="F12" s="143"/>
      <c r="G12" s="33" t="s">
        <v>19</v>
      </c>
      <c r="H12" s="33" t="s">
        <v>17</v>
      </c>
      <c r="I12" s="34" t="s">
        <v>22</v>
      </c>
      <c r="J12" s="54" t="s">
        <v>23</v>
      </c>
      <c r="P12" s="40">
        <v>29452</v>
      </c>
      <c r="Q12" s="40">
        <v>29452</v>
      </c>
      <c r="R12" s="40">
        <v>29660.8</v>
      </c>
      <c r="S12" s="20">
        <f t="shared" si="0"/>
        <v>100.70895015618633</v>
      </c>
    </row>
    <row r="13" spans="1:19" ht="26.25">
      <c r="A13" s="23">
        <v>4</v>
      </c>
      <c r="B13" s="92" t="s">
        <v>13</v>
      </c>
      <c r="C13" s="51" t="s">
        <v>14</v>
      </c>
      <c r="D13" s="24" t="s">
        <v>24</v>
      </c>
      <c r="E13" s="155" t="s">
        <v>16</v>
      </c>
      <c r="F13" s="156"/>
      <c r="G13" s="24" t="s">
        <v>15</v>
      </c>
      <c r="H13" s="24" t="s">
        <v>17</v>
      </c>
      <c r="I13" s="25" t="s">
        <v>13</v>
      </c>
      <c r="J13" s="56" t="s">
        <v>25</v>
      </c>
      <c r="P13" s="19">
        <f>SUM(P14)</f>
        <v>14559.3</v>
      </c>
      <c r="Q13" s="19">
        <f>SUM(Q14)</f>
        <v>14559.3</v>
      </c>
      <c r="R13" s="19">
        <f>SUM(R14)</f>
        <v>16268.1</v>
      </c>
      <c r="S13" s="19">
        <f t="shared" si="0"/>
        <v>111.736828006841</v>
      </c>
    </row>
    <row r="14" spans="1:19" ht="26.25">
      <c r="A14" s="93">
        <v>5</v>
      </c>
      <c r="B14" s="91" t="s">
        <v>13</v>
      </c>
      <c r="C14" s="94" t="s">
        <v>14</v>
      </c>
      <c r="D14" s="95" t="s">
        <v>24</v>
      </c>
      <c r="E14" s="96" t="s">
        <v>26</v>
      </c>
      <c r="F14" s="94" t="s">
        <v>13</v>
      </c>
      <c r="G14" s="95" t="s">
        <v>19</v>
      </c>
      <c r="H14" s="95" t="s">
        <v>17</v>
      </c>
      <c r="I14" s="97" t="s">
        <v>22</v>
      </c>
      <c r="J14" s="57" t="s">
        <v>27</v>
      </c>
      <c r="P14" s="21">
        <v>14559.3</v>
      </c>
      <c r="Q14" s="21">
        <v>14559.3</v>
      </c>
      <c r="R14" s="21">
        <v>16268.1</v>
      </c>
      <c r="S14" s="21">
        <f t="shared" si="0"/>
        <v>111.736828006841</v>
      </c>
    </row>
    <row r="15" spans="1:19" ht="15">
      <c r="A15" s="23">
        <v>6</v>
      </c>
      <c r="B15" s="51" t="s">
        <v>13</v>
      </c>
      <c r="C15" s="51" t="s">
        <v>14</v>
      </c>
      <c r="D15" s="24" t="s">
        <v>28</v>
      </c>
      <c r="E15" s="141" t="s">
        <v>16</v>
      </c>
      <c r="F15" s="142"/>
      <c r="G15" s="24" t="s">
        <v>15</v>
      </c>
      <c r="H15" s="24" t="s">
        <v>17</v>
      </c>
      <c r="I15" s="25" t="s">
        <v>13</v>
      </c>
      <c r="J15" s="56" t="s">
        <v>29</v>
      </c>
      <c r="P15" s="19">
        <f>SUM(P16:P19)</f>
        <v>2249</v>
      </c>
      <c r="Q15" s="19">
        <f>SUM(Q16:Q19)</f>
        <v>2249</v>
      </c>
      <c r="R15" s="19">
        <f>SUM(R16:R19)</f>
        <v>1616.4</v>
      </c>
      <c r="S15" s="19">
        <f t="shared" si="0"/>
        <v>71.87194308581593</v>
      </c>
    </row>
    <row r="16" spans="1:19" ht="26.25">
      <c r="A16" s="23">
        <v>7</v>
      </c>
      <c r="B16" s="47" t="s">
        <v>13</v>
      </c>
      <c r="C16" s="50" t="s">
        <v>14</v>
      </c>
      <c r="D16" s="33" t="s">
        <v>28</v>
      </c>
      <c r="E16" s="139" t="s">
        <v>30</v>
      </c>
      <c r="F16" s="143" t="s">
        <v>13</v>
      </c>
      <c r="G16" s="33" t="s">
        <v>15</v>
      </c>
      <c r="H16" s="33" t="s">
        <v>17</v>
      </c>
      <c r="I16" s="34" t="s">
        <v>22</v>
      </c>
      <c r="J16" s="54" t="s">
        <v>31</v>
      </c>
      <c r="P16" s="40">
        <v>1635</v>
      </c>
      <c r="Q16" s="40">
        <v>1635</v>
      </c>
      <c r="R16" s="40">
        <v>974</v>
      </c>
      <c r="S16" s="20">
        <f t="shared" si="0"/>
        <v>59.571865443425075</v>
      </c>
    </row>
    <row r="17" spans="1:19" ht="15">
      <c r="A17" s="90">
        <v>8</v>
      </c>
      <c r="B17" s="91" t="s">
        <v>13</v>
      </c>
      <c r="C17" s="50" t="s">
        <v>14</v>
      </c>
      <c r="D17" s="33" t="s">
        <v>28</v>
      </c>
      <c r="E17" s="139" t="s">
        <v>32</v>
      </c>
      <c r="F17" s="143"/>
      <c r="G17" s="33" t="s">
        <v>26</v>
      </c>
      <c r="H17" s="33" t="s">
        <v>17</v>
      </c>
      <c r="I17" s="34" t="s">
        <v>22</v>
      </c>
      <c r="J17" s="54" t="s">
        <v>33</v>
      </c>
      <c r="P17" s="40">
        <v>566</v>
      </c>
      <c r="Q17" s="40">
        <v>566</v>
      </c>
      <c r="R17" s="40">
        <v>563.2</v>
      </c>
      <c r="S17" s="20">
        <f t="shared" si="0"/>
        <v>99.5053003533569</v>
      </c>
    </row>
    <row r="18" spans="1:19" ht="15">
      <c r="A18" s="90">
        <v>9</v>
      </c>
      <c r="B18" s="50" t="s">
        <v>13</v>
      </c>
      <c r="C18" s="50" t="s">
        <v>14</v>
      </c>
      <c r="D18" s="33" t="s">
        <v>28</v>
      </c>
      <c r="E18" s="139" t="s">
        <v>34</v>
      </c>
      <c r="F18" s="143"/>
      <c r="G18" s="33" t="s">
        <v>19</v>
      </c>
      <c r="H18" s="33" t="s">
        <v>17</v>
      </c>
      <c r="I18" s="34" t="s">
        <v>22</v>
      </c>
      <c r="J18" s="54" t="s">
        <v>35</v>
      </c>
      <c r="P18" s="40">
        <v>43</v>
      </c>
      <c r="Q18" s="40">
        <v>43</v>
      </c>
      <c r="R18" s="40">
        <v>35.8</v>
      </c>
      <c r="S18" s="20">
        <f t="shared" si="0"/>
        <v>83.25581395348837</v>
      </c>
    </row>
    <row r="19" spans="1:19" ht="26.25">
      <c r="A19" s="90">
        <v>10</v>
      </c>
      <c r="B19" s="47" t="s">
        <v>13</v>
      </c>
      <c r="C19" s="50" t="s">
        <v>14</v>
      </c>
      <c r="D19" s="33" t="s">
        <v>28</v>
      </c>
      <c r="E19" s="139" t="s">
        <v>36</v>
      </c>
      <c r="F19" s="140"/>
      <c r="G19" s="33" t="s">
        <v>26</v>
      </c>
      <c r="H19" s="33" t="s">
        <v>17</v>
      </c>
      <c r="I19" s="34" t="s">
        <v>22</v>
      </c>
      <c r="J19" s="54" t="s">
        <v>37</v>
      </c>
      <c r="P19" s="40">
        <v>5</v>
      </c>
      <c r="Q19" s="40">
        <v>5</v>
      </c>
      <c r="R19" s="40">
        <v>43.4</v>
      </c>
      <c r="S19" s="20">
        <f t="shared" si="0"/>
        <v>868</v>
      </c>
    </row>
    <row r="20" spans="1:19" ht="15">
      <c r="A20" s="23">
        <v>11</v>
      </c>
      <c r="B20" s="98" t="s">
        <v>13</v>
      </c>
      <c r="C20" s="51" t="s">
        <v>14</v>
      </c>
      <c r="D20" s="24" t="s">
        <v>38</v>
      </c>
      <c r="E20" s="141" t="s">
        <v>16</v>
      </c>
      <c r="F20" s="142"/>
      <c r="G20" s="24" t="s">
        <v>15</v>
      </c>
      <c r="H20" s="24" t="s">
        <v>17</v>
      </c>
      <c r="I20" s="25" t="s">
        <v>13</v>
      </c>
      <c r="J20" s="56" t="s">
        <v>39</v>
      </c>
      <c r="P20" s="22">
        <f>SUM(P21+P22+P23)</f>
        <v>2153</v>
      </c>
      <c r="Q20" s="22">
        <f>SUM(Q21+Q22+Q23)</f>
        <v>2153</v>
      </c>
      <c r="R20" s="22">
        <f>SUM(R21+R22+R23)</f>
        <v>2418.7</v>
      </c>
      <c r="S20" s="22">
        <f t="shared" si="0"/>
        <v>112.34091964700417</v>
      </c>
    </row>
    <row r="21" spans="1:19" ht="38.25">
      <c r="A21" s="90">
        <v>12</v>
      </c>
      <c r="B21" s="50" t="s">
        <v>13</v>
      </c>
      <c r="C21" s="50" t="s">
        <v>14</v>
      </c>
      <c r="D21" s="33" t="s">
        <v>38</v>
      </c>
      <c r="E21" s="139" t="s">
        <v>40</v>
      </c>
      <c r="F21" s="143"/>
      <c r="G21" s="33" t="s">
        <v>41</v>
      </c>
      <c r="H21" s="33" t="s">
        <v>17</v>
      </c>
      <c r="I21" s="34" t="s">
        <v>22</v>
      </c>
      <c r="J21" s="58" t="s">
        <v>42</v>
      </c>
      <c r="P21" s="40">
        <v>979</v>
      </c>
      <c r="Q21" s="40">
        <v>979</v>
      </c>
      <c r="R21" s="40">
        <v>657.7</v>
      </c>
      <c r="S21" s="20">
        <f t="shared" si="0"/>
        <v>67.18079673135854</v>
      </c>
    </row>
    <row r="22" spans="1:19" ht="25.5">
      <c r="A22" s="90">
        <v>13</v>
      </c>
      <c r="B22" s="47" t="s">
        <v>13</v>
      </c>
      <c r="C22" s="50" t="s">
        <v>14</v>
      </c>
      <c r="D22" s="33" t="s">
        <v>38</v>
      </c>
      <c r="E22" s="139" t="s">
        <v>43</v>
      </c>
      <c r="F22" s="143"/>
      <c r="G22" s="33" t="s">
        <v>41</v>
      </c>
      <c r="H22" s="33" t="s">
        <v>17</v>
      </c>
      <c r="I22" s="34" t="s">
        <v>22</v>
      </c>
      <c r="J22" s="59" t="s">
        <v>44</v>
      </c>
      <c r="P22" s="40">
        <v>500</v>
      </c>
      <c r="Q22" s="40">
        <v>500</v>
      </c>
      <c r="R22" s="40">
        <v>672.9</v>
      </c>
      <c r="S22" s="20">
        <f t="shared" si="0"/>
        <v>134.57999999999998</v>
      </c>
    </row>
    <row r="23" spans="1:19" ht="25.5">
      <c r="A23" s="90">
        <v>14</v>
      </c>
      <c r="B23" s="91" t="s">
        <v>13</v>
      </c>
      <c r="C23" s="50" t="s">
        <v>14</v>
      </c>
      <c r="D23" s="33" t="s">
        <v>38</v>
      </c>
      <c r="E23" s="139" t="s">
        <v>45</v>
      </c>
      <c r="F23" s="140"/>
      <c r="G23" s="33" t="s">
        <v>41</v>
      </c>
      <c r="H23" s="33" t="s">
        <v>17</v>
      </c>
      <c r="I23" s="34" t="s">
        <v>22</v>
      </c>
      <c r="J23" s="59" t="s">
        <v>46</v>
      </c>
      <c r="P23" s="40">
        <v>674</v>
      </c>
      <c r="Q23" s="40">
        <v>674</v>
      </c>
      <c r="R23" s="40">
        <v>1088.1</v>
      </c>
      <c r="S23" s="20">
        <f t="shared" si="0"/>
        <v>161.43916913946586</v>
      </c>
    </row>
    <row r="24" spans="1:19" ht="15">
      <c r="A24" s="23">
        <v>15</v>
      </c>
      <c r="B24" s="51" t="s">
        <v>13</v>
      </c>
      <c r="C24" s="51" t="s">
        <v>14</v>
      </c>
      <c r="D24" s="24" t="s">
        <v>47</v>
      </c>
      <c r="E24" s="141" t="s">
        <v>16</v>
      </c>
      <c r="F24" s="142"/>
      <c r="G24" s="24" t="s">
        <v>15</v>
      </c>
      <c r="H24" s="24" t="s">
        <v>17</v>
      </c>
      <c r="I24" s="25" t="s">
        <v>13</v>
      </c>
      <c r="J24" s="60" t="s">
        <v>48</v>
      </c>
      <c r="P24" s="32">
        <f>SUM(P25)</f>
        <v>598</v>
      </c>
      <c r="Q24" s="32">
        <f>SUM(Q25)</f>
        <v>598</v>
      </c>
      <c r="R24" s="32">
        <f>SUM(R25)</f>
        <v>829.2</v>
      </c>
      <c r="S24" s="22">
        <f t="shared" si="0"/>
        <v>138.66220735785956</v>
      </c>
    </row>
    <row r="25" spans="1:19" ht="51.75">
      <c r="A25" s="90">
        <v>16</v>
      </c>
      <c r="B25" s="51" t="s">
        <v>13</v>
      </c>
      <c r="C25" s="51" t="s">
        <v>14</v>
      </c>
      <c r="D25" s="24" t="s">
        <v>47</v>
      </c>
      <c r="E25" s="141" t="s">
        <v>34</v>
      </c>
      <c r="F25" s="142"/>
      <c r="G25" s="24" t="s">
        <v>19</v>
      </c>
      <c r="H25" s="24" t="s">
        <v>17</v>
      </c>
      <c r="I25" s="25" t="s">
        <v>22</v>
      </c>
      <c r="J25" s="61" t="s">
        <v>49</v>
      </c>
      <c r="P25" s="40">
        <v>598</v>
      </c>
      <c r="Q25" s="40">
        <v>598</v>
      </c>
      <c r="R25" s="40">
        <v>829.2</v>
      </c>
      <c r="S25" s="20">
        <f t="shared" si="0"/>
        <v>138.66220735785956</v>
      </c>
    </row>
    <row r="26" spans="1:19" ht="26.25">
      <c r="A26" s="23">
        <v>17</v>
      </c>
      <c r="B26" s="51" t="s">
        <v>13</v>
      </c>
      <c r="C26" s="51" t="s">
        <v>14</v>
      </c>
      <c r="D26" s="24" t="s">
        <v>50</v>
      </c>
      <c r="E26" s="141" t="s">
        <v>16</v>
      </c>
      <c r="F26" s="142"/>
      <c r="G26" s="24" t="s">
        <v>15</v>
      </c>
      <c r="H26" s="24" t="s">
        <v>17</v>
      </c>
      <c r="I26" s="25" t="s">
        <v>13</v>
      </c>
      <c r="J26" s="60" t="s">
        <v>51</v>
      </c>
      <c r="P26" s="22">
        <f>SUM(P27:P28)</f>
        <v>1760</v>
      </c>
      <c r="Q26" s="22">
        <f>SUM(Q27:Q29)</f>
        <v>1760</v>
      </c>
      <c r="R26" s="22">
        <f>SUM(R27:R29)</f>
        <v>1864.4</v>
      </c>
      <c r="S26" s="22">
        <f t="shared" si="0"/>
        <v>105.93181818181819</v>
      </c>
    </row>
    <row r="27" spans="1:19" ht="51.75">
      <c r="A27" s="90">
        <v>18</v>
      </c>
      <c r="B27" s="50" t="s">
        <v>13</v>
      </c>
      <c r="C27" s="50" t="s">
        <v>14</v>
      </c>
      <c r="D27" s="33" t="s">
        <v>50</v>
      </c>
      <c r="E27" s="139" t="s">
        <v>52</v>
      </c>
      <c r="F27" s="143"/>
      <c r="G27" s="33" t="s">
        <v>41</v>
      </c>
      <c r="H27" s="33" t="s">
        <v>17</v>
      </c>
      <c r="I27" s="34" t="s">
        <v>53</v>
      </c>
      <c r="J27" s="54" t="s">
        <v>144</v>
      </c>
      <c r="P27" s="40">
        <v>650</v>
      </c>
      <c r="Q27" s="40">
        <v>650</v>
      </c>
      <c r="R27" s="40">
        <v>699.7</v>
      </c>
      <c r="S27" s="20">
        <f t="shared" si="0"/>
        <v>107.64615384615385</v>
      </c>
    </row>
    <row r="28" spans="1:19" ht="26.25">
      <c r="A28" s="90">
        <v>19</v>
      </c>
      <c r="B28" s="50" t="s">
        <v>13</v>
      </c>
      <c r="C28" s="50" t="s">
        <v>14</v>
      </c>
      <c r="D28" s="33" t="s">
        <v>50</v>
      </c>
      <c r="E28" s="139" t="s">
        <v>54</v>
      </c>
      <c r="F28" s="140"/>
      <c r="G28" s="33" t="s">
        <v>41</v>
      </c>
      <c r="H28" s="33" t="s">
        <v>17</v>
      </c>
      <c r="I28" s="34" t="s">
        <v>53</v>
      </c>
      <c r="J28" s="54" t="s">
        <v>136</v>
      </c>
      <c r="P28" s="40">
        <v>1110</v>
      </c>
      <c r="Q28" s="40">
        <v>1110</v>
      </c>
      <c r="R28" s="40">
        <v>1159.9</v>
      </c>
      <c r="S28" s="20">
        <f t="shared" si="0"/>
        <v>104.4954954954955</v>
      </c>
    </row>
    <row r="29" spans="1:19" ht="39">
      <c r="A29" s="90">
        <v>20</v>
      </c>
      <c r="B29" s="50" t="s">
        <v>13</v>
      </c>
      <c r="C29" s="50" t="s">
        <v>14</v>
      </c>
      <c r="D29" s="33" t="s">
        <v>50</v>
      </c>
      <c r="E29" s="139" t="s">
        <v>55</v>
      </c>
      <c r="F29" s="140"/>
      <c r="G29" s="33" t="s">
        <v>41</v>
      </c>
      <c r="H29" s="33" t="s">
        <v>17</v>
      </c>
      <c r="I29" s="34" t="s">
        <v>53</v>
      </c>
      <c r="J29" s="54" t="s">
        <v>142</v>
      </c>
      <c r="P29" s="40">
        <v>0</v>
      </c>
      <c r="Q29" s="40">
        <v>0</v>
      </c>
      <c r="R29" s="40">
        <v>4.8</v>
      </c>
      <c r="S29" s="20">
        <v>0</v>
      </c>
    </row>
    <row r="30" spans="1:19" ht="15">
      <c r="A30" s="23">
        <v>21</v>
      </c>
      <c r="B30" s="51" t="s">
        <v>13</v>
      </c>
      <c r="C30" s="51" t="s">
        <v>14</v>
      </c>
      <c r="D30" s="24" t="s">
        <v>56</v>
      </c>
      <c r="E30" s="141" t="s">
        <v>16</v>
      </c>
      <c r="F30" s="142"/>
      <c r="G30" s="24" t="s">
        <v>15</v>
      </c>
      <c r="H30" s="24" t="s">
        <v>17</v>
      </c>
      <c r="I30" s="25" t="s">
        <v>13</v>
      </c>
      <c r="J30" s="62" t="s">
        <v>57</v>
      </c>
      <c r="P30" s="22">
        <f>SUM(P31)</f>
        <v>80</v>
      </c>
      <c r="Q30" s="22">
        <f>SUM(Q31)</f>
        <v>80</v>
      </c>
      <c r="R30" s="22">
        <f>SUM(R31)</f>
        <v>-3.5</v>
      </c>
      <c r="S30" s="22">
        <f>R30/Q30*100</f>
        <v>-4.375</v>
      </c>
    </row>
    <row r="31" spans="1:19" ht="15">
      <c r="A31" s="90">
        <v>22</v>
      </c>
      <c r="B31" s="91" t="s">
        <v>13</v>
      </c>
      <c r="C31" s="50" t="s">
        <v>14</v>
      </c>
      <c r="D31" s="33" t="s">
        <v>56</v>
      </c>
      <c r="E31" s="139" t="s">
        <v>30</v>
      </c>
      <c r="F31" s="143"/>
      <c r="G31" s="33" t="s">
        <v>19</v>
      </c>
      <c r="H31" s="33" t="s">
        <v>17</v>
      </c>
      <c r="I31" s="34" t="s">
        <v>53</v>
      </c>
      <c r="J31" s="61" t="s">
        <v>58</v>
      </c>
      <c r="P31" s="40">
        <v>80</v>
      </c>
      <c r="Q31" s="40">
        <v>80</v>
      </c>
      <c r="R31" s="40">
        <v>-3.5</v>
      </c>
      <c r="S31" s="20">
        <f>R31/Q31*100</f>
        <v>-4.375</v>
      </c>
    </row>
    <row r="32" spans="1:19" ht="26.25">
      <c r="A32" s="23">
        <v>23</v>
      </c>
      <c r="B32" s="51" t="s">
        <v>13</v>
      </c>
      <c r="C32" s="51" t="s">
        <v>14</v>
      </c>
      <c r="D32" s="24" t="s">
        <v>59</v>
      </c>
      <c r="E32" s="141" t="s">
        <v>16</v>
      </c>
      <c r="F32" s="142"/>
      <c r="G32" s="24" t="s">
        <v>15</v>
      </c>
      <c r="H32" s="24" t="s">
        <v>17</v>
      </c>
      <c r="I32" s="25" t="s">
        <v>13</v>
      </c>
      <c r="J32" s="60" t="s">
        <v>139</v>
      </c>
      <c r="P32" s="22">
        <f>SUM(P33+P34)</f>
        <v>3704.2</v>
      </c>
      <c r="Q32" s="22">
        <f>SUM(Q33+Q34)</f>
        <v>3704.2</v>
      </c>
      <c r="R32" s="22">
        <f>SUM(R33+R34)</f>
        <v>2021.2</v>
      </c>
      <c r="S32" s="22">
        <f>R32/Q32*100</f>
        <v>54.56508827817073</v>
      </c>
    </row>
    <row r="33" spans="1:19" ht="30.75" customHeight="1">
      <c r="A33" s="90">
        <v>24</v>
      </c>
      <c r="B33" s="47" t="s">
        <v>13</v>
      </c>
      <c r="C33" s="50" t="s">
        <v>14</v>
      </c>
      <c r="D33" s="33" t="s">
        <v>59</v>
      </c>
      <c r="E33" s="139" t="s">
        <v>60</v>
      </c>
      <c r="F33" s="143"/>
      <c r="G33" s="33" t="s">
        <v>41</v>
      </c>
      <c r="H33" s="33" t="s">
        <v>17</v>
      </c>
      <c r="I33" s="34" t="s">
        <v>61</v>
      </c>
      <c r="J33" s="131" t="s">
        <v>140</v>
      </c>
      <c r="P33" s="40">
        <v>3704.2</v>
      </c>
      <c r="Q33" s="40">
        <v>3704.2</v>
      </c>
      <c r="R33" s="40">
        <v>1864.4</v>
      </c>
      <c r="S33" s="20">
        <f>R33/Q33*100</f>
        <v>50.33205550456239</v>
      </c>
    </row>
    <row r="34" spans="1:19" ht="18.75" customHeight="1">
      <c r="A34" s="90">
        <v>25</v>
      </c>
      <c r="B34" s="50" t="s">
        <v>13</v>
      </c>
      <c r="C34" s="50" t="s">
        <v>14</v>
      </c>
      <c r="D34" s="33" t="s">
        <v>59</v>
      </c>
      <c r="E34" s="139" t="s">
        <v>134</v>
      </c>
      <c r="F34" s="143"/>
      <c r="G34" s="33" t="s">
        <v>41</v>
      </c>
      <c r="H34" s="33" t="s">
        <v>17</v>
      </c>
      <c r="I34" s="34" t="s">
        <v>61</v>
      </c>
      <c r="J34" s="132" t="s">
        <v>141</v>
      </c>
      <c r="K34" s="49"/>
      <c r="L34" s="49"/>
      <c r="M34" s="49"/>
      <c r="N34" s="49"/>
      <c r="O34" s="49"/>
      <c r="P34" s="20">
        <v>0</v>
      </c>
      <c r="Q34" s="20">
        <v>0</v>
      </c>
      <c r="R34" s="20">
        <v>156.8</v>
      </c>
      <c r="S34" s="20">
        <v>0</v>
      </c>
    </row>
    <row r="35" spans="1:19" ht="26.25">
      <c r="A35" s="90">
        <v>26</v>
      </c>
      <c r="B35" s="51" t="s">
        <v>13</v>
      </c>
      <c r="C35" s="51" t="s">
        <v>14</v>
      </c>
      <c r="D35" s="24" t="s">
        <v>62</v>
      </c>
      <c r="E35" s="141" t="s">
        <v>16</v>
      </c>
      <c r="F35" s="142"/>
      <c r="G35" s="24" t="s">
        <v>15</v>
      </c>
      <c r="H35" s="24" t="s">
        <v>17</v>
      </c>
      <c r="I35" s="25" t="s">
        <v>13</v>
      </c>
      <c r="J35" s="60" t="s">
        <v>63</v>
      </c>
      <c r="P35" s="22">
        <f>SUM(P36+P37+P38+P39+P40)</f>
        <v>4600</v>
      </c>
      <c r="Q35" s="22">
        <f>SUM(Q36+Q37+Q38+Q39+Q40)</f>
        <v>4600</v>
      </c>
      <c r="R35" s="22">
        <f>SUM(R36+R37+R38+R39+R40)</f>
        <v>415.3</v>
      </c>
      <c r="S35" s="22">
        <f aca="true" t="shared" si="1" ref="S35:S40">R35/Q35*100</f>
        <v>9.028260869565218</v>
      </c>
    </row>
    <row r="36" spans="1:19" ht="26.25">
      <c r="A36" s="90">
        <v>27</v>
      </c>
      <c r="B36" s="50" t="s">
        <v>13</v>
      </c>
      <c r="C36" s="50" t="s">
        <v>14</v>
      </c>
      <c r="D36" s="33" t="s">
        <v>62</v>
      </c>
      <c r="E36" s="139" t="s">
        <v>64</v>
      </c>
      <c r="F36" s="140"/>
      <c r="G36" s="33" t="s">
        <v>41</v>
      </c>
      <c r="H36" s="33" t="s">
        <v>17</v>
      </c>
      <c r="I36" s="48" t="s">
        <v>65</v>
      </c>
      <c r="J36" s="54" t="s">
        <v>66</v>
      </c>
      <c r="P36" s="40">
        <v>100</v>
      </c>
      <c r="Q36" s="40">
        <v>100</v>
      </c>
      <c r="R36" s="40">
        <v>298.4</v>
      </c>
      <c r="S36" s="20">
        <f t="shared" si="1"/>
        <v>298.4</v>
      </c>
    </row>
    <row r="37" spans="1:19" ht="64.5">
      <c r="A37" s="90">
        <v>28</v>
      </c>
      <c r="B37" s="50" t="s">
        <v>13</v>
      </c>
      <c r="C37" s="50" t="s">
        <v>14</v>
      </c>
      <c r="D37" s="33" t="s">
        <v>62</v>
      </c>
      <c r="E37" s="139" t="s">
        <v>67</v>
      </c>
      <c r="F37" s="140"/>
      <c r="G37" s="33" t="s">
        <v>41</v>
      </c>
      <c r="H37" s="33" t="s">
        <v>17</v>
      </c>
      <c r="I37" s="48" t="s">
        <v>65</v>
      </c>
      <c r="J37" s="54" t="s">
        <v>145</v>
      </c>
      <c r="P37" s="40">
        <v>3000</v>
      </c>
      <c r="Q37" s="40">
        <v>3000</v>
      </c>
      <c r="R37" s="40">
        <v>0</v>
      </c>
      <c r="S37" s="20">
        <f t="shared" si="1"/>
        <v>0</v>
      </c>
    </row>
    <row r="38" spans="1:19" ht="64.5">
      <c r="A38" s="90">
        <v>29</v>
      </c>
      <c r="B38" s="50" t="s">
        <v>13</v>
      </c>
      <c r="C38" s="50" t="s">
        <v>14</v>
      </c>
      <c r="D38" s="33" t="s">
        <v>62</v>
      </c>
      <c r="E38" s="158" t="s">
        <v>67</v>
      </c>
      <c r="F38" s="140"/>
      <c r="G38" s="33" t="s">
        <v>41</v>
      </c>
      <c r="H38" s="33" t="s">
        <v>17</v>
      </c>
      <c r="I38" s="48" t="s">
        <v>68</v>
      </c>
      <c r="J38" s="54" t="s">
        <v>69</v>
      </c>
      <c r="P38" s="40">
        <v>500</v>
      </c>
      <c r="Q38" s="40">
        <v>500</v>
      </c>
      <c r="R38" s="40">
        <v>0</v>
      </c>
      <c r="S38" s="20">
        <f t="shared" si="1"/>
        <v>0</v>
      </c>
    </row>
    <row r="39" spans="1:19" ht="39">
      <c r="A39" s="90">
        <v>30</v>
      </c>
      <c r="B39" s="50" t="s">
        <v>13</v>
      </c>
      <c r="C39" s="50" t="s">
        <v>14</v>
      </c>
      <c r="D39" s="33" t="s">
        <v>62</v>
      </c>
      <c r="E39" s="139" t="s">
        <v>70</v>
      </c>
      <c r="F39" s="143"/>
      <c r="G39" s="33" t="s">
        <v>41</v>
      </c>
      <c r="H39" s="33" t="s">
        <v>17</v>
      </c>
      <c r="I39" s="34" t="s">
        <v>71</v>
      </c>
      <c r="J39" s="54" t="s">
        <v>72</v>
      </c>
      <c r="P39" s="40">
        <v>500</v>
      </c>
      <c r="Q39" s="40">
        <v>500</v>
      </c>
      <c r="R39" s="40">
        <v>116.6</v>
      </c>
      <c r="S39" s="20">
        <f t="shared" si="1"/>
        <v>23.32</v>
      </c>
    </row>
    <row r="40" spans="1:19" ht="39">
      <c r="A40" s="23">
        <v>31</v>
      </c>
      <c r="B40" s="50" t="s">
        <v>13</v>
      </c>
      <c r="C40" s="50" t="s">
        <v>14</v>
      </c>
      <c r="D40" s="33" t="s">
        <v>62</v>
      </c>
      <c r="E40" s="139" t="s">
        <v>73</v>
      </c>
      <c r="F40" s="143"/>
      <c r="G40" s="33" t="s">
        <v>41</v>
      </c>
      <c r="H40" s="33" t="s">
        <v>17</v>
      </c>
      <c r="I40" s="34" t="s">
        <v>71</v>
      </c>
      <c r="J40" s="54" t="s">
        <v>137</v>
      </c>
      <c r="P40" s="40">
        <v>500</v>
      </c>
      <c r="Q40" s="40">
        <v>500</v>
      </c>
      <c r="R40" s="40">
        <v>0.3</v>
      </c>
      <c r="S40" s="20">
        <f t="shared" si="1"/>
        <v>0.06</v>
      </c>
    </row>
    <row r="41" spans="1:19" ht="15">
      <c r="A41" s="23">
        <v>32</v>
      </c>
      <c r="B41" s="51" t="s">
        <v>13</v>
      </c>
      <c r="C41" s="51" t="s">
        <v>14</v>
      </c>
      <c r="D41" s="24" t="s">
        <v>74</v>
      </c>
      <c r="E41" s="141" t="s">
        <v>16</v>
      </c>
      <c r="F41" s="142"/>
      <c r="G41" s="24" t="s">
        <v>15</v>
      </c>
      <c r="H41" s="24" t="s">
        <v>17</v>
      </c>
      <c r="I41" s="25" t="s">
        <v>13</v>
      </c>
      <c r="J41" s="26" t="s">
        <v>75</v>
      </c>
      <c r="K41" s="27"/>
      <c r="L41" s="27"/>
      <c r="M41" s="28"/>
      <c r="N41" s="29"/>
      <c r="O41" s="30"/>
      <c r="P41" s="31">
        <f>SUM(P42:P46)</f>
        <v>0</v>
      </c>
      <c r="Q41" s="31">
        <f>SUM(Q42:Q46)</f>
        <v>0</v>
      </c>
      <c r="R41" s="32">
        <f>SUM(R42:R46)</f>
        <v>137.9</v>
      </c>
      <c r="S41" s="22">
        <v>0</v>
      </c>
    </row>
    <row r="42" spans="1:19" ht="55.5" customHeight="1">
      <c r="A42" s="23">
        <v>33</v>
      </c>
      <c r="B42" s="50" t="s">
        <v>13</v>
      </c>
      <c r="C42" s="50" t="s">
        <v>14</v>
      </c>
      <c r="D42" s="33" t="s">
        <v>74</v>
      </c>
      <c r="E42" s="139" t="s">
        <v>34</v>
      </c>
      <c r="F42" s="140"/>
      <c r="G42" s="33" t="s">
        <v>19</v>
      </c>
      <c r="H42" s="33" t="s">
        <v>17</v>
      </c>
      <c r="I42" s="34" t="s">
        <v>77</v>
      </c>
      <c r="J42" s="133" t="s">
        <v>143</v>
      </c>
      <c r="K42" s="35"/>
      <c r="L42" s="35"/>
      <c r="M42" s="36"/>
      <c r="N42" s="37"/>
      <c r="O42" s="38"/>
      <c r="P42" s="39">
        <v>0</v>
      </c>
      <c r="Q42" s="39">
        <v>0</v>
      </c>
      <c r="R42" s="40">
        <v>0.3</v>
      </c>
      <c r="S42" s="20">
        <v>0</v>
      </c>
    </row>
    <row r="43" spans="1:19" ht="38.25">
      <c r="A43" s="23">
        <v>34</v>
      </c>
      <c r="B43" s="50" t="s">
        <v>13</v>
      </c>
      <c r="C43" s="50" t="s">
        <v>14</v>
      </c>
      <c r="D43" s="33" t="s">
        <v>74</v>
      </c>
      <c r="E43" s="139" t="s">
        <v>80</v>
      </c>
      <c r="F43" s="143"/>
      <c r="G43" s="33" t="s">
        <v>41</v>
      </c>
      <c r="H43" s="33" t="s">
        <v>17</v>
      </c>
      <c r="I43" s="34" t="s">
        <v>77</v>
      </c>
      <c r="J43" s="134" t="s">
        <v>81</v>
      </c>
      <c r="K43" s="35"/>
      <c r="L43" s="35"/>
      <c r="M43" s="36"/>
      <c r="N43" s="37"/>
      <c r="O43" s="38"/>
      <c r="P43" s="39">
        <v>0</v>
      </c>
      <c r="Q43" s="39">
        <v>0</v>
      </c>
      <c r="R43" s="40">
        <v>10.2</v>
      </c>
      <c r="S43" s="21">
        <v>0</v>
      </c>
    </row>
    <row r="44" spans="1:19" ht="51.75" customHeight="1">
      <c r="A44" s="23">
        <v>35</v>
      </c>
      <c r="B44" s="50" t="s">
        <v>13</v>
      </c>
      <c r="C44" s="50" t="s">
        <v>14</v>
      </c>
      <c r="D44" s="33" t="s">
        <v>74</v>
      </c>
      <c r="E44" s="139" t="s">
        <v>76</v>
      </c>
      <c r="F44" s="143"/>
      <c r="G44" s="33" t="s">
        <v>41</v>
      </c>
      <c r="H44" s="33" t="s">
        <v>17</v>
      </c>
      <c r="I44" s="34" t="s">
        <v>77</v>
      </c>
      <c r="J44" s="134" t="s">
        <v>135</v>
      </c>
      <c r="K44" s="35"/>
      <c r="L44" s="35"/>
      <c r="M44" s="36"/>
      <c r="N44" s="37"/>
      <c r="O44" s="38"/>
      <c r="P44" s="39">
        <v>0</v>
      </c>
      <c r="Q44" s="39">
        <v>0</v>
      </c>
      <c r="R44" s="40">
        <v>53</v>
      </c>
      <c r="S44" s="20">
        <v>0</v>
      </c>
    </row>
    <row r="45" spans="1:19" ht="38.25">
      <c r="A45" s="23">
        <v>36</v>
      </c>
      <c r="B45" s="50" t="s">
        <v>13</v>
      </c>
      <c r="C45" s="50" t="s">
        <v>14</v>
      </c>
      <c r="D45" s="33" t="s">
        <v>74</v>
      </c>
      <c r="E45" s="139" t="s">
        <v>82</v>
      </c>
      <c r="F45" s="143"/>
      <c r="G45" s="33" t="s">
        <v>26</v>
      </c>
      <c r="H45" s="33" t="s">
        <v>17</v>
      </c>
      <c r="I45" s="34" t="s">
        <v>77</v>
      </c>
      <c r="J45" s="134" t="s">
        <v>83</v>
      </c>
      <c r="K45" s="35"/>
      <c r="L45" s="35"/>
      <c r="M45" s="36"/>
      <c r="N45" s="37"/>
      <c r="O45" s="38"/>
      <c r="P45" s="39">
        <v>0</v>
      </c>
      <c r="Q45" s="39">
        <v>0</v>
      </c>
      <c r="R45" s="40">
        <v>1</v>
      </c>
      <c r="S45" s="20">
        <v>0</v>
      </c>
    </row>
    <row r="46" spans="1:19" ht="25.5">
      <c r="A46" s="23">
        <v>37</v>
      </c>
      <c r="B46" s="47" t="s">
        <v>13</v>
      </c>
      <c r="C46" s="33" t="s">
        <v>14</v>
      </c>
      <c r="D46" s="33" t="s">
        <v>74</v>
      </c>
      <c r="E46" s="139" t="s">
        <v>78</v>
      </c>
      <c r="F46" s="140"/>
      <c r="G46" s="33" t="s">
        <v>41</v>
      </c>
      <c r="H46" s="33" t="s">
        <v>17</v>
      </c>
      <c r="I46" s="48" t="s">
        <v>77</v>
      </c>
      <c r="J46" s="134" t="s">
        <v>79</v>
      </c>
      <c r="K46" s="35"/>
      <c r="L46" s="35"/>
      <c r="M46" s="36"/>
      <c r="N46" s="37"/>
      <c r="O46" s="38"/>
      <c r="P46" s="39">
        <v>0</v>
      </c>
      <c r="Q46" s="39">
        <v>0</v>
      </c>
      <c r="R46" s="40">
        <v>73.4</v>
      </c>
      <c r="S46" s="20">
        <v>0</v>
      </c>
    </row>
    <row r="47" spans="1:19" ht="15">
      <c r="A47" s="23">
        <v>38</v>
      </c>
      <c r="B47" s="51" t="s">
        <v>13</v>
      </c>
      <c r="C47" s="24" t="s">
        <v>84</v>
      </c>
      <c r="D47" s="24" t="s">
        <v>15</v>
      </c>
      <c r="E47" s="141" t="s">
        <v>16</v>
      </c>
      <c r="F47" s="142"/>
      <c r="G47" s="24" t="s">
        <v>15</v>
      </c>
      <c r="H47" s="24" t="s">
        <v>17</v>
      </c>
      <c r="I47" s="99" t="s">
        <v>13</v>
      </c>
      <c r="J47" s="60" t="s">
        <v>85</v>
      </c>
      <c r="P47" s="22">
        <f>SUM(P48)</f>
        <v>311404.3</v>
      </c>
      <c r="Q47" s="22">
        <f>SUM(Q48)</f>
        <v>323356.49999999994</v>
      </c>
      <c r="R47" s="22">
        <f>SUM(R48)</f>
        <v>316380.69999999995</v>
      </c>
      <c r="S47" s="19">
        <f>R47/Q47*100</f>
        <v>97.84269065257696</v>
      </c>
    </row>
    <row r="48" spans="1:19" ht="26.25">
      <c r="A48" s="23">
        <v>39</v>
      </c>
      <c r="B48" s="100" t="s">
        <v>13</v>
      </c>
      <c r="C48" s="101" t="s">
        <v>84</v>
      </c>
      <c r="D48" s="101" t="s">
        <v>26</v>
      </c>
      <c r="E48" s="161" t="s">
        <v>16</v>
      </c>
      <c r="F48" s="162"/>
      <c r="G48" s="101" t="s">
        <v>15</v>
      </c>
      <c r="H48" s="101" t="s">
        <v>17</v>
      </c>
      <c r="I48" s="102" t="s">
        <v>13</v>
      </c>
      <c r="J48" s="63" t="s">
        <v>86</v>
      </c>
      <c r="P48" s="22">
        <f>SUM(P49+P50+P64+P82)</f>
        <v>311404.3</v>
      </c>
      <c r="Q48" s="22">
        <f>SUM(Q49+Q50+Q64+Q82)</f>
        <v>323356.49999999994</v>
      </c>
      <c r="R48" s="22">
        <f>SUM(R49+R50+R64+R82)</f>
        <v>316380.69999999995</v>
      </c>
      <c r="S48" s="22">
        <f>R48/Q48*100</f>
        <v>97.84269065257696</v>
      </c>
    </row>
    <row r="49" spans="1:19" ht="32.25" customHeight="1">
      <c r="A49" s="23">
        <v>40</v>
      </c>
      <c r="B49" s="51" t="s">
        <v>13</v>
      </c>
      <c r="C49" s="24" t="s">
        <v>84</v>
      </c>
      <c r="D49" s="24" t="s">
        <v>26</v>
      </c>
      <c r="E49" s="141" t="s">
        <v>87</v>
      </c>
      <c r="F49" s="142"/>
      <c r="G49" s="24" t="s">
        <v>41</v>
      </c>
      <c r="H49" s="24" t="s">
        <v>17</v>
      </c>
      <c r="I49" s="99" t="s">
        <v>88</v>
      </c>
      <c r="J49" s="60" t="s">
        <v>89</v>
      </c>
      <c r="P49" s="79">
        <v>130388</v>
      </c>
      <c r="Q49" s="79">
        <v>130388</v>
      </c>
      <c r="R49" s="79">
        <v>130388</v>
      </c>
      <c r="S49" s="22">
        <f>R49/Q49*100</f>
        <v>100</v>
      </c>
    </row>
    <row r="50" spans="1:19" ht="30.75" customHeight="1">
      <c r="A50" s="103">
        <v>41</v>
      </c>
      <c r="B50" s="51" t="s">
        <v>13</v>
      </c>
      <c r="C50" s="24" t="s">
        <v>84</v>
      </c>
      <c r="D50" s="24" t="s">
        <v>26</v>
      </c>
      <c r="E50" s="141" t="s">
        <v>90</v>
      </c>
      <c r="F50" s="142"/>
      <c r="G50" s="24" t="s">
        <v>15</v>
      </c>
      <c r="H50" s="24" t="s">
        <v>17</v>
      </c>
      <c r="I50" s="99" t="s">
        <v>88</v>
      </c>
      <c r="J50" s="64" t="s">
        <v>91</v>
      </c>
      <c r="P50" s="22">
        <v>81952</v>
      </c>
      <c r="Q50" s="22">
        <f>SUM(Q52+Q53+Q54+Q55)</f>
        <v>88696.09999999999</v>
      </c>
      <c r="R50" s="22">
        <f>SUM(R52+R53+R54+R55)</f>
        <v>84495</v>
      </c>
      <c r="S50" s="22">
        <f>R50/Q50*100</f>
        <v>95.2634896010084</v>
      </c>
    </row>
    <row r="51" spans="1:19" ht="15">
      <c r="A51" s="104">
        <v>42</v>
      </c>
      <c r="B51" s="105"/>
      <c r="C51" s="106"/>
      <c r="D51" s="106"/>
      <c r="E51" s="107"/>
      <c r="F51" s="105"/>
      <c r="G51" s="106"/>
      <c r="H51" s="106"/>
      <c r="I51" s="108"/>
      <c r="J51" s="65" t="s">
        <v>92</v>
      </c>
      <c r="P51" s="80"/>
      <c r="Q51" s="80"/>
      <c r="R51" s="80"/>
      <c r="S51" s="20"/>
    </row>
    <row r="52" spans="1:19" ht="26.25">
      <c r="A52" s="104">
        <v>43</v>
      </c>
      <c r="B52" s="105" t="s">
        <v>13</v>
      </c>
      <c r="C52" s="106" t="s">
        <v>84</v>
      </c>
      <c r="D52" s="106" t="s">
        <v>26</v>
      </c>
      <c r="E52" s="157" t="s">
        <v>93</v>
      </c>
      <c r="F52" s="140"/>
      <c r="G52" s="106" t="s">
        <v>41</v>
      </c>
      <c r="H52" s="106" t="s">
        <v>17</v>
      </c>
      <c r="I52" s="108" t="s">
        <v>88</v>
      </c>
      <c r="J52" s="53" t="s">
        <v>94</v>
      </c>
      <c r="P52" s="40">
        <v>0</v>
      </c>
      <c r="Q52" s="40">
        <v>793</v>
      </c>
      <c r="R52" s="40">
        <v>745.4</v>
      </c>
      <c r="S52" s="20">
        <f>R52/Q52*100</f>
        <v>93.99747793190416</v>
      </c>
    </row>
    <row r="53" spans="1:19" ht="15">
      <c r="A53" s="104">
        <v>44</v>
      </c>
      <c r="B53" s="105" t="s">
        <v>13</v>
      </c>
      <c r="C53" s="106" t="s">
        <v>84</v>
      </c>
      <c r="D53" s="106" t="s">
        <v>26</v>
      </c>
      <c r="E53" s="157" t="s">
        <v>95</v>
      </c>
      <c r="F53" s="140"/>
      <c r="G53" s="106" t="s">
        <v>41</v>
      </c>
      <c r="H53" s="106" t="s">
        <v>17</v>
      </c>
      <c r="I53" s="108" t="s">
        <v>88</v>
      </c>
      <c r="J53" s="41" t="s">
        <v>96</v>
      </c>
      <c r="P53" s="40">
        <v>0</v>
      </c>
      <c r="Q53" s="40">
        <v>175.2</v>
      </c>
      <c r="R53" s="40">
        <v>175.2</v>
      </c>
      <c r="S53" s="20">
        <f>R53/Q53*100</f>
        <v>100</v>
      </c>
    </row>
    <row r="54" spans="1:19" ht="26.25">
      <c r="A54" s="104">
        <v>45</v>
      </c>
      <c r="B54" s="105" t="s">
        <v>13</v>
      </c>
      <c r="C54" s="106" t="s">
        <v>84</v>
      </c>
      <c r="D54" s="106" t="s">
        <v>26</v>
      </c>
      <c r="E54" s="157" t="s">
        <v>97</v>
      </c>
      <c r="F54" s="140"/>
      <c r="G54" s="106" t="s">
        <v>41</v>
      </c>
      <c r="H54" s="106" t="s">
        <v>17</v>
      </c>
      <c r="I54" s="108" t="s">
        <v>88</v>
      </c>
      <c r="J54" s="42" t="s">
        <v>98</v>
      </c>
      <c r="P54" s="40">
        <v>0</v>
      </c>
      <c r="Q54" s="40">
        <v>1453</v>
      </c>
      <c r="R54" s="40">
        <v>1453</v>
      </c>
      <c r="S54" s="20">
        <f>R54/Q54*100</f>
        <v>100</v>
      </c>
    </row>
    <row r="55" spans="1:19" ht="15">
      <c r="A55" s="103">
        <v>46</v>
      </c>
      <c r="B55" s="51" t="s">
        <v>13</v>
      </c>
      <c r="C55" s="24" t="s">
        <v>84</v>
      </c>
      <c r="D55" s="24" t="s">
        <v>26</v>
      </c>
      <c r="E55" s="141" t="s">
        <v>99</v>
      </c>
      <c r="F55" s="142"/>
      <c r="G55" s="24" t="s">
        <v>41</v>
      </c>
      <c r="H55" s="24" t="s">
        <v>17</v>
      </c>
      <c r="I55" s="99" t="s">
        <v>88</v>
      </c>
      <c r="J55" s="66" t="s">
        <v>100</v>
      </c>
      <c r="P55" s="19">
        <f>SUM(P56:P63)</f>
        <v>81952</v>
      </c>
      <c r="Q55" s="19">
        <f>SUM(Q56:Q63)</f>
        <v>86274.9</v>
      </c>
      <c r="R55" s="19">
        <f>SUM(R56:R63)</f>
        <v>82121.4</v>
      </c>
      <c r="S55" s="22">
        <f>R55/Q55*100</f>
        <v>95.1857376826864</v>
      </c>
    </row>
    <row r="56" spans="1:19" ht="39">
      <c r="A56" s="104">
        <v>47</v>
      </c>
      <c r="B56" s="105"/>
      <c r="C56" s="106"/>
      <c r="D56" s="106"/>
      <c r="E56" s="107"/>
      <c r="F56" s="105"/>
      <c r="G56" s="106"/>
      <c r="H56" s="106"/>
      <c r="I56" s="108"/>
      <c r="J56" s="65" t="s">
        <v>101</v>
      </c>
      <c r="P56" s="40">
        <v>75965</v>
      </c>
      <c r="Q56" s="40">
        <v>75965</v>
      </c>
      <c r="R56" s="40">
        <v>74539</v>
      </c>
      <c r="S56" s="20">
        <f aca="true" t="shared" si="2" ref="S56:S61">R56/Q56*100</f>
        <v>98.12281971960772</v>
      </c>
    </row>
    <row r="57" spans="1:19" ht="26.25">
      <c r="A57" s="104">
        <v>48</v>
      </c>
      <c r="B57" s="105"/>
      <c r="C57" s="106"/>
      <c r="D57" s="106"/>
      <c r="E57" s="107"/>
      <c r="F57" s="105"/>
      <c r="G57" s="106"/>
      <c r="H57" s="106"/>
      <c r="I57" s="108"/>
      <c r="J57" s="67" t="s">
        <v>102</v>
      </c>
      <c r="P57" s="81">
        <v>4309</v>
      </c>
      <c r="Q57" s="81">
        <f>4345-110</f>
        <v>4235</v>
      </c>
      <c r="R57" s="81">
        <v>4235</v>
      </c>
      <c r="S57" s="20">
        <f t="shared" si="2"/>
        <v>100</v>
      </c>
    </row>
    <row r="58" spans="1:19" ht="51.75">
      <c r="A58" s="104">
        <v>49</v>
      </c>
      <c r="B58" s="105"/>
      <c r="C58" s="106"/>
      <c r="D58" s="106"/>
      <c r="E58" s="107"/>
      <c r="F58" s="105"/>
      <c r="G58" s="106"/>
      <c r="H58" s="106"/>
      <c r="I58" s="108"/>
      <c r="J58" s="68" t="s">
        <v>103</v>
      </c>
      <c r="P58" s="40">
        <v>1678</v>
      </c>
      <c r="Q58" s="40">
        <v>1678</v>
      </c>
      <c r="R58" s="40">
        <v>1678</v>
      </c>
      <c r="S58" s="20">
        <f t="shared" si="2"/>
        <v>100</v>
      </c>
    </row>
    <row r="59" spans="1:19" ht="26.25">
      <c r="A59" s="104">
        <v>50</v>
      </c>
      <c r="B59" s="105"/>
      <c r="C59" s="106"/>
      <c r="D59" s="106"/>
      <c r="E59" s="107"/>
      <c r="F59" s="105"/>
      <c r="G59" s="106"/>
      <c r="H59" s="106"/>
      <c r="I59" s="108"/>
      <c r="J59" s="41" t="s">
        <v>104</v>
      </c>
      <c r="P59" s="40">
        <v>0</v>
      </c>
      <c r="Q59" s="40">
        <v>1050</v>
      </c>
      <c r="R59" s="40">
        <v>945</v>
      </c>
      <c r="S59" s="20">
        <f t="shared" si="2"/>
        <v>90</v>
      </c>
    </row>
    <row r="60" spans="1:19" ht="77.25">
      <c r="A60" s="104">
        <v>51</v>
      </c>
      <c r="B60" s="105"/>
      <c r="C60" s="106"/>
      <c r="D60" s="106"/>
      <c r="E60" s="107"/>
      <c r="F60" s="105"/>
      <c r="G60" s="106"/>
      <c r="H60" s="106"/>
      <c r="I60" s="108"/>
      <c r="J60" s="42" t="s">
        <v>105</v>
      </c>
      <c r="P60" s="40">
        <v>0</v>
      </c>
      <c r="Q60" s="40">
        <v>2830</v>
      </c>
      <c r="R60" s="40">
        <v>207.5</v>
      </c>
      <c r="S60" s="20">
        <f t="shared" si="2"/>
        <v>7.332155477031802</v>
      </c>
    </row>
    <row r="61" spans="1:19" ht="15">
      <c r="A61" s="104">
        <v>52</v>
      </c>
      <c r="B61" s="105"/>
      <c r="C61" s="106"/>
      <c r="D61" s="106"/>
      <c r="E61" s="107"/>
      <c r="F61" s="105"/>
      <c r="G61" s="106"/>
      <c r="H61" s="106"/>
      <c r="I61" s="108"/>
      <c r="J61" s="43" t="s">
        <v>106</v>
      </c>
      <c r="P61" s="40">
        <v>0</v>
      </c>
      <c r="Q61" s="40">
        <v>29.2</v>
      </c>
      <c r="R61" s="40">
        <v>29.2</v>
      </c>
      <c r="S61" s="21">
        <f t="shared" si="2"/>
        <v>100</v>
      </c>
    </row>
    <row r="62" spans="1:19" ht="90">
      <c r="A62" s="104">
        <v>53</v>
      </c>
      <c r="B62" s="105"/>
      <c r="C62" s="106"/>
      <c r="D62" s="106"/>
      <c r="E62" s="107"/>
      <c r="F62" s="105"/>
      <c r="G62" s="106"/>
      <c r="H62" s="106"/>
      <c r="I62" s="108"/>
      <c r="J62" s="42" t="s">
        <v>107</v>
      </c>
      <c r="P62" s="40">
        <v>0</v>
      </c>
      <c r="Q62" s="40">
        <v>204.5</v>
      </c>
      <c r="R62" s="40">
        <v>204.5</v>
      </c>
      <c r="S62" s="20">
        <f aca="true" t="shared" si="3" ref="S62:S70">R62/Q62*100</f>
        <v>100</v>
      </c>
    </row>
    <row r="63" spans="1:19" ht="51.75">
      <c r="A63" s="104">
        <v>54</v>
      </c>
      <c r="B63" s="105"/>
      <c r="C63" s="106"/>
      <c r="D63" s="106"/>
      <c r="E63" s="107"/>
      <c r="F63" s="105"/>
      <c r="G63" s="106"/>
      <c r="H63" s="106"/>
      <c r="I63" s="108"/>
      <c r="J63" s="41" t="s">
        <v>108</v>
      </c>
      <c r="P63" s="40">
        <v>0</v>
      </c>
      <c r="Q63" s="40">
        <v>283.2</v>
      </c>
      <c r="R63" s="40">
        <v>283.2</v>
      </c>
      <c r="S63" s="20">
        <f t="shared" si="3"/>
        <v>100</v>
      </c>
    </row>
    <row r="64" spans="1:19" ht="15">
      <c r="A64" s="103">
        <v>55</v>
      </c>
      <c r="B64" s="109" t="s">
        <v>13</v>
      </c>
      <c r="C64" s="110" t="s">
        <v>84</v>
      </c>
      <c r="D64" s="110" t="s">
        <v>26</v>
      </c>
      <c r="E64" s="159" t="s">
        <v>109</v>
      </c>
      <c r="F64" s="160"/>
      <c r="G64" s="110" t="s">
        <v>15</v>
      </c>
      <c r="H64" s="110" t="s">
        <v>17</v>
      </c>
      <c r="I64" s="111" t="s">
        <v>88</v>
      </c>
      <c r="J64" s="69" t="s">
        <v>110</v>
      </c>
      <c r="P64" s="22">
        <f>SUM(P65+P66+P67+P68+P69+P70+P78)</f>
        <v>99064.3</v>
      </c>
      <c r="Q64" s="22">
        <f>SUM(Q65+Q66+Q67+Q68+Q69+Q70+Q78)</f>
        <v>94285.8</v>
      </c>
      <c r="R64" s="22">
        <f>SUM(R65+R66+R67+R68+R69+R70+R78)</f>
        <v>91511.1</v>
      </c>
      <c r="S64" s="22">
        <f t="shared" si="3"/>
        <v>97.05713903896451</v>
      </c>
    </row>
    <row r="65" spans="1:19" ht="26.25">
      <c r="A65" s="104">
        <v>56</v>
      </c>
      <c r="B65" s="105" t="s">
        <v>13</v>
      </c>
      <c r="C65" s="106" t="s">
        <v>84</v>
      </c>
      <c r="D65" s="106" t="s">
        <v>26</v>
      </c>
      <c r="E65" s="157" t="s">
        <v>113</v>
      </c>
      <c r="F65" s="166"/>
      <c r="G65" s="106" t="s">
        <v>41</v>
      </c>
      <c r="H65" s="106" t="s">
        <v>17</v>
      </c>
      <c r="I65" s="108" t="s">
        <v>88</v>
      </c>
      <c r="J65" s="135" t="s">
        <v>146</v>
      </c>
      <c r="P65" s="81">
        <v>7173</v>
      </c>
      <c r="Q65" s="81">
        <f>4225-511</f>
        <v>3714</v>
      </c>
      <c r="R65" s="81">
        <v>3449.8</v>
      </c>
      <c r="S65" s="20">
        <f t="shared" si="3"/>
        <v>92.88637587506732</v>
      </c>
    </row>
    <row r="66" spans="1:19" ht="30.75" customHeight="1">
      <c r="A66" s="104">
        <v>57</v>
      </c>
      <c r="B66" s="105" t="s">
        <v>13</v>
      </c>
      <c r="C66" s="106" t="s">
        <v>84</v>
      </c>
      <c r="D66" s="106" t="s">
        <v>26</v>
      </c>
      <c r="E66" s="157" t="s">
        <v>112</v>
      </c>
      <c r="F66" s="166"/>
      <c r="G66" s="106" t="s">
        <v>41</v>
      </c>
      <c r="H66" s="106" t="s">
        <v>17</v>
      </c>
      <c r="I66" s="108" t="s">
        <v>88</v>
      </c>
      <c r="J66" s="136" t="s">
        <v>147</v>
      </c>
      <c r="P66" s="40">
        <v>246.3</v>
      </c>
      <c r="Q66" s="40">
        <v>246.3</v>
      </c>
      <c r="R66" s="40">
        <v>246.3</v>
      </c>
      <c r="S66" s="20">
        <f t="shared" si="3"/>
        <v>100</v>
      </c>
    </row>
    <row r="67" spans="1:19" ht="51.75">
      <c r="A67" s="104">
        <v>58</v>
      </c>
      <c r="B67" s="105" t="s">
        <v>13</v>
      </c>
      <c r="C67" s="106" t="s">
        <v>84</v>
      </c>
      <c r="D67" s="106" t="s">
        <v>26</v>
      </c>
      <c r="E67" s="157" t="s">
        <v>114</v>
      </c>
      <c r="F67" s="166"/>
      <c r="G67" s="106" t="s">
        <v>41</v>
      </c>
      <c r="H67" s="106" t="s">
        <v>17</v>
      </c>
      <c r="I67" s="108" t="s">
        <v>88</v>
      </c>
      <c r="J67" s="135" t="s">
        <v>148</v>
      </c>
      <c r="P67" s="81">
        <v>0.8</v>
      </c>
      <c r="Q67" s="81">
        <v>0.8</v>
      </c>
      <c r="R67" s="81">
        <v>0.8</v>
      </c>
      <c r="S67" s="20">
        <f t="shared" si="3"/>
        <v>100</v>
      </c>
    </row>
    <row r="68" spans="1:19" ht="30.75" customHeight="1">
      <c r="A68" s="104">
        <v>59</v>
      </c>
      <c r="B68" s="105" t="s">
        <v>13</v>
      </c>
      <c r="C68" s="106" t="s">
        <v>84</v>
      </c>
      <c r="D68" s="106" t="s">
        <v>26</v>
      </c>
      <c r="E68" s="157" t="s">
        <v>111</v>
      </c>
      <c r="F68" s="140"/>
      <c r="G68" s="106" t="s">
        <v>41</v>
      </c>
      <c r="H68" s="106" t="s">
        <v>17</v>
      </c>
      <c r="I68" s="108" t="s">
        <v>88</v>
      </c>
      <c r="J68" s="136" t="s">
        <v>149</v>
      </c>
      <c r="P68" s="40">
        <v>3228</v>
      </c>
      <c r="Q68" s="40">
        <v>3228</v>
      </c>
      <c r="R68" s="40">
        <v>2465.8</v>
      </c>
      <c r="S68" s="20">
        <f t="shared" si="3"/>
        <v>76.38785625774473</v>
      </c>
    </row>
    <row r="69" spans="1:19" ht="51">
      <c r="A69" s="104">
        <v>60</v>
      </c>
      <c r="B69" s="105" t="s">
        <v>13</v>
      </c>
      <c r="C69" s="106" t="s">
        <v>84</v>
      </c>
      <c r="D69" s="106" t="s">
        <v>26</v>
      </c>
      <c r="E69" s="157" t="s">
        <v>115</v>
      </c>
      <c r="F69" s="140"/>
      <c r="G69" s="106" t="s">
        <v>41</v>
      </c>
      <c r="H69" s="106" t="s">
        <v>17</v>
      </c>
      <c r="I69" s="108" t="s">
        <v>88</v>
      </c>
      <c r="J69" s="70" t="s">
        <v>116</v>
      </c>
      <c r="P69" s="40">
        <v>0</v>
      </c>
      <c r="Q69" s="40">
        <v>5.2</v>
      </c>
      <c r="R69" s="40">
        <v>5.2</v>
      </c>
      <c r="S69" s="20">
        <f t="shared" si="3"/>
        <v>100</v>
      </c>
    </row>
    <row r="70" spans="1:19" ht="26.25">
      <c r="A70" s="103">
        <v>61</v>
      </c>
      <c r="B70" s="109" t="s">
        <v>13</v>
      </c>
      <c r="C70" s="110" t="s">
        <v>84</v>
      </c>
      <c r="D70" s="110" t="s">
        <v>26</v>
      </c>
      <c r="E70" s="159" t="s">
        <v>117</v>
      </c>
      <c r="F70" s="160"/>
      <c r="G70" s="110" t="s">
        <v>41</v>
      </c>
      <c r="H70" s="110" t="s">
        <v>17</v>
      </c>
      <c r="I70" s="111" t="s">
        <v>88</v>
      </c>
      <c r="J70" s="71" t="s">
        <v>118</v>
      </c>
      <c r="P70" s="19">
        <f>SUM(P72:P77)</f>
        <v>21612.2</v>
      </c>
      <c r="Q70" s="19">
        <f>SUM(Q72:Q77)</f>
        <v>20385.2</v>
      </c>
      <c r="R70" s="19">
        <f>SUM(R72:R77)</f>
        <v>18636.9</v>
      </c>
      <c r="S70" s="22">
        <f t="shared" si="3"/>
        <v>91.42367992465122</v>
      </c>
    </row>
    <row r="71" spans="1:19" ht="15">
      <c r="A71" s="104">
        <v>62</v>
      </c>
      <c r="B71" s="112"/>
      <c r="C71" s="113"/>
      <c r="D71" s="113"/>
      <c r="E71" s="114"/>
      <c r="F71" s="112"/>
      <c r="G71" s="113"/>
      <c r="H71" s="113"/>
      <c r="I71" s="115"/>
      <c r="J71" s="72" t="s">
        <v>92</v>
      </c>
      <c r="P71" s="80"/>
      <c r="Q71" s="80"/>
      <c r="R71" s="80"/>
      <c r="S71" s="44"/>
    </row>
    <row r="72" spans="1:19" ht="51.75">
      <c r="A72" s="104">
        <v>63</v>
      </c>
      <c r="B72" s="105"/>
      <c r="C72" s="106"/>
      <c r="D72" s="106"/>
      <c r="E72" s="107"/>
      <c r="F72" s="105"/>
      <c r="G72" s="106"/>
      <c r="H72" s="106"/>
      <c r="I72" s="108"/>
      <c r="J72" s="53" t="s">
        <v>119</v>
      </c>
      <c r="P72" s="40">
        <v>16</v>
      </c>
      <c r="Q72" s="40">
        <f>16-16</f>
        <v>0</v>
      </c>
      <c r="R72" s="40">
        <v>0</v>
      </c>
      <c r="S72" s="44">
        <v>0</v>
      </c>
    </row>
    <row r="73" spans="1:19" ht="39">
      <c r="A73" s="104">
        <v>64</v>
      </c>
      <c r="B73" s="105"/>
      <c r="C73" s="106"/>
      <c r="D73" s="106"/>
      <c r="E73" s="107"/>
      <c r="F73" s="105"/>
      <c r="G73" s="106"/>
      <c r="H73" s="106"/>
      <c r="I73" s="108"/>
      <c r="J73" s="53" t="s">
        <v>120</v>
      </c>
      <c r="P73" s="81">
        <v>21147</v>
      </c>
      <c r="Q73" s="81">
        <f>21147-1211</f>
        <v>19936</v>
      </c>
      <c r="R73" s="81">
        <v>18199.9</v>
      </c>
      <c r="S73" s="44">
        <v>0</v>
      </c>
    </row>
    <row r="74" spans="1:19" ht="51.75">
      <c r="A74" s="104">
        <v>65</v>
      </c>
      <c r="B74" s="105"/>
      <c r="C74" s="106"/>
      <c r="D74" s="106"/>
      <c r="E74" s="107"/>
      <c r="F74" s="105"/>
      <c r="G74" s="106"/>
      <c r="H74" s="106"/>
      <c r="I74" s="108"/>
      <c r="J74" s="41" t="s">
        <v>121</v>
      </c>
      <c r="P74" s="40">
        <v>0.1</v>
      </c>
      <c r="Q74" s="40">
        <v>0.1</v>
      </c>
      <c r="R74" s="40">
        <v>0.1</v>
      </c>
      <c r="S74" s="128">
        <f>R74/Q74*100</f>
        <v>100</v>
      </c>
    </row>
    <row r="75" spans="1:19" ht="26.25">
      <c r="A75" s="104">
        <v>66</v>
      </c>
      <c r="B75" s="105"/>
      <c r="C75" s="106"/>
      <c r="D75" s="106"/>
      <c r="E75" s="107"/>
      <c r="F75" s="105"/>
      <c r="G75" s="106"/>
      <c r="H75" s="106"/>
      <c r="I75" s="108"/>
      <c r="J75" s="73" t="s">
        <v>122</v>
      </c>
      <c r="P75" s="40">
        <v>106.4</v>
      </c>
      <c r="Q75" s="40">
        <v>106.4</v>
      </c>
      <c r="R75" s="40">
        <v>106.4</v>
      </c>
      <c r="S75" s="20">
        <f>R75/Q75*100</f>
        <v>100</v>
      </c>
    </row>
    <row r="76" spans="1:19" ht="39">
      <c r="A76" s="90">
        <v>67</v>
      </c>
      <c r="B76" s="105"/>
      <c r="C76" s="106"/>
      <c r="D76" s="106"/>
      <c r="E76" s="107"/>
      <c r="F76" s="105"/>
      <c r="G76" s="106"/>
      <c r="H76" s="106"/>
      <c r="I76" s="108"/>
      <c r="J76" s="73" t="s">
        <v>123</v>
      </c>
      <c r="P76" s="40">
        <v>134.3</v>
      </c>
      <c r="Q76" s="40">
        <v>134.3</v>
      </c>
      <c r="R76" s="40">
        <v>122.1</v>
      </c>
      <c r="S76" s="20">
        <f>R76/Q76*100</f>
        <v>90.91586001489202</v>
      </c>
    </row>
    <row r="77" spans="1:19" ht="64.5">
      <c r="A77" s="90">
        <v>68</v>
      </c>
      <c r="B77" s="105"/>
      <c r="C77" s="106"/>
      <c r="D77" s="106"/>
      <c r="E77" s="107"/>
      <c r="F77" s="105"/>
      <c r="G77" s="106"/>
      <c r="H77" s="106"/>
      <c r="I77" s="108"/>
      <c r="J77" s="74" t="s">
        <v>124</v>
      </c>
      <c r="P77" s="40">
        <v>208.4</v>
      </c>
      <c r="Q77" s="40">
        <v>208.4</v>
      </c>
      <c r="R77" s="40">
        <v>208.4</v>
      </c>
      <c r="S77" s="20">
        <f>R77/Q77*100</f>
        <v>100</v>
      </c>
    </row>
    <row r="78" spans="1:19" ht="15">
      <c r="A78" s="23">
        <v>69</v>
      </c>
      <c r="B78" s="109" t="s">
        <v>13</v>
      </c>
      <c r="C78" s="110" t="s">
        <v>84</v>
      </c>
      <c r="D78" s="110" t="s">
        <v>26</v>
      </c>
      <c r="E78" s="159" t="s">
        <v>125</v>
      </c>
      <c r="F78" s="160"/>
      <c r="G78" s="110" t="s">
        <v>41</v>
      </c>
      <c r="H78" s="110" t="s">
        <v>17</v>
      </c>
      <c r="I78" s="111" t="s">
        <v>88</v>
      </c>
      <c r="J78" s="75" t="s">
        <v>126</v>
      </c>
      <c r="P78" s="22">
        <f>SUM(P80:P81)</f>
        <v>66804</v>
      </c>
      <c r="Q78" s="22">
        <f>SUM(Q80:Q81)</f>
        <v>66706.3</v>
      </c>
      <c r="R78" s="22">
        <f>SUM(R80:R81)</f>
        <v>66706.3</v>
      </c>
      <c r="S78" s="22">
        <f>R78/Q78*100</f>
        <v>100</v>
      </c>
    </row>
    <row r="79" spans="1:19" ht="15">
      <c r="A79" s="90">
        <v>70</v>
      </c>
      <c r="B79" s="105"/>
      <c r="C79" s="106"/>
      <c r="D79" s="106"/>
      <c r="E79" s="107"/>
      <c r="F79" s="105"/>
      <c r="G79" s="106"/>
      <c r="H79" s="106"/>
      <c r="I79" s="108"/>
      <c r="J79" s="41" t="s">
        <v>92</v>
      </c>
      <c r="P79" s="80"/>
      <c r="Q79" s="80"/>
      <c r="R79" s="80"/>
      <c r="S79" s="22"/>
    </row>
    <row r="80" spans="1:19" ht="51.75">
      <c r="A80" s="90">
        <v>71</v>
      </c>
      <c r="B80" s="105"/>
      <c r="C80" s="106"/>
      <c r="D80" s="106"/>
      <c r="E80" s="107"/>
      <c r="F80" s="105"/>
      <c r="G80" s="106"/>
      <c r="H80" s="106"/>
      <c r="I80" s="108"/>
      <c r="J80" s="76" t="s">
        <v>127</v>
      </c>
      <c r="P80" s="40">
        <v>20600</v>
      </c>
      <c r="Q80" s="40">
        <f>20600+23.8</f>
        <v>20623.8</v>
      </c>
      <c r="R80" s="40">
        <f>20600+23.8</f>
        <v>20623.8</v>
      </c>
      <c r="S80" s="20">
        <f aca="true" t="shared" si="4" ref="S80:S85">R80/Q80*100</f>
        <v>100</v>
      </c>
    </row>
    <row r="81" spans="1:19" ht="77.25">
      <c r="A81" s="116">
        <v>72</v>
      </c>
      <c r="B81" s="105"/>
      <c r="C81" s="117"/>
      <c r="D81" s="117"/>
      <c r="E81" s="118"/>
      <c r="F81" s="119"/>
      <c r="G81" s="117"/>
      <c r="H81" s="117"/>
      <c r="I81" s="120"/>
      <c r="J81" s="68" t="s">
        <v>128</v>
      </c>
      <c r="P81" s="82">
        <v>46204</v>
      </c>
      <c r="Q81" s="82">
        <f>46204-1256+1134.5</f>
        <v>46082.5</v>
      </c>
      <c r="R81" s="82">
        <f>46204-1256+1134.5</f>
        <v>46082.5</v>
      </c>
      <c r="S81" s="20">
        <f t="shared" si="4"/>
        <v>100</v>
      </c>
    </row>
    <row r="82" spans="1:19" ht="25.5">
      <c r="A82" s="23">
        <v>73</v>
      </c>
      <c r="B82" s="121" t="s">
        <v>13</v>
      </c>
      <c r="C82" s="122" t="s">
        <v>84</v>
      </c>
      <c r="D82" s="122" t="s">
        <v>26</v>
      </c>
      <c r="E82" s="163" t="s">
        <v>129</v>
      </c>
      <c r="F82" s="164"/>
      <c r="G82" s="122" t="s">
        <v>41</v>
      </c>
      <c r="H82" s="122" t="s">
        <v>17</v>
      </c>
      <c r="I82" s="123" t="s">
        <v>88</v>
      </c>
      <c r="J82" s="77" t="s">
        <v>130</v>
      </c>
      <c r="P82" s="83">
        <f>SUM(P83:P84)</f>
        <v>0</v>
      </c>
      <c r="Q82" s="83">
        <f>SUM(Q83:Q84)</f>
        <v>9986.6</v>
      </c>
      <c r="R82" s="83">
        <f>SUM(R83:R84)</f>
        <v>9986.6</v>
      </c>
      <c r="S82" s="129">
        <f t="shared" si="4"/>
        <v>100</v>
      </c>
    </row>
    <row r="83" spans="1:19" ht="26.25">
      <c r="A83" s="90">
        <v>74</v>
      </c>
      <c r="B83" s="124"/>
      <c r="C83" s="117"/>
      <c r="D83" s="117"/>
      <c r="E83" s="157"/>
      <c r="F83" s="140"/>
      <c r="G83" s="117"/>
      <c r="H83" s="117"/>
      <c r="I83" s="106"/>
      <c r="J83" s="46" t="s">
        <v>131</v>
      </c>
      <c r="P83" s="84">
        <v>0</v>
      </c>
      <c r="Q83" s="84">
        <v>67.6</v>
      </c>
      <c r="R83" s="84">
        <v>67.6</v>
      </c>
      <c r="S83" s="20">
        <f t="shared" si="4"/>
        <v>100</v>
      </c>
    </row>
    <row r="84" spans="1:19" ht="26.25">
      <c r="A84" s="90">
        <v>75</v>
      </c>
      <c r="B84" s="125"/>
      <c r="C84" s="117"/>
      <c r="D84" s="117"/>
      <c r="E84" s="107"/>
      <c r="F84" s="52"/>
      <c r="G84" s="117"/>
      <c r="H84" s="117"/>
      <c r="I84" s="106"/>
      <c r="J84" s="46" t="s">
        <v>132</v>
      </c>
      <c r="P84" s="84">
        <v>0</v>
      </c>
      <c r="Q84" s="84">
        <v>9919</v>
      </c>
      <c r="R84" s="84">
        <v>9919</v>
      </c>
      <c r="S84" s="20">
        <f t="shared" si="4"/>
        <v>100</v>
      </c>
    </row>
    <row r="85" spans="1:19" ht="15.75" thickBot="1">
      <c r="A85" s="23">
        <v>76</v>
      </c>
      <c r="B85" s="126"/>
      <c r="C85" s="127"/>
      <c r="D85" s="127"/>
      <c r="E85" s="165"/>
      <c r="F85" s="165"/>
      <c r="G85" s="127"/>
      <c r="H85" s="127"/>
      <c r="I85" s="127"/>
      <c r="J85" s="78" t="s">
        <v>133</v>
      </c>
      <c r="P85" s="45">
        <f>SUM(P10+P47)</f>
        <v>370559.8</v>
      </c>
      <c r="Q85" s="45">
        <f>SUM(Q10+Q47)</f>
        <v>382511.99999999994</v>
      </c>
      <c r="R85" s="45">
        <f>SUM(R10+R47-3271.3)</f>
        <v>368337.89999999997</v>
      </c>
      <c r="S85" s="22">
        <f t="shared" si="4"/>
        <v>96.29446919312336</v>
      </c>
    </row>
    <row r="86" ht="15">
      <c r="J86" t="s">
        <v>152</v>
      </c>
    </row>
    <row r="87" spans="1:16" ht="15">
      <c r="A87" t="s">
        <v>150</v>
      </c>
      <c r="P87" t="s">
        <v>151</v>
      </c>
    </row>
  </sheetData>
  <sheetProtection/>
  <mergeCells count="60">
    <mergeCell ref="E78:F78"/>
    <mergeCell ref="E82:F82"/>
    <mergeCell ref="E83:F83"/>
    <mergeCell ref="E85:F85"/>
    <mergeCell ref="E65:F65"/>
    <mergeCell ref="E66:F66"/>
    <mergeCell ref="E67:F67"/>
    <mergeCell ref="E68:F68"/>
    <mergeCell ref="E69:F69"/>
    <mergeCell ref="E70:F70"/>
    <mergeCell ref="E64:F64"/>
    <mergeCell ref="E44:F44"/>
    <mergeCell ref="E45:F45"/>
    <mergeCell ref="E46:F46"/>
    <mergeCell ref="E47:F47"/>
    <mergeCell ref="E48:F48"/>
    <mergeCell ref="E49:F49"/>
    <mergeCell ref="E50:F50"/>
    <mergeCell ref="E52:F52"/>
    <mergeCell ref="E53:F53"/>
    <mergeCell ref="E54:F54"/>
    <mergeCell ref="E55:F55"/>
    <mergeCell ref="E43:F43"/>
    <mergeCell ref="E34:F34"/>
    <mergeCell ref="E35:F35"/>
    <mergeCell ref="E36:F36"/>
    <mergeCell ref="E37:F37"/>
    <mergeCell ref="E38:F38"/>
    <mergeCell ref="E41:F41"/>
    <mergeCell ref="E42:F42"/>
    <mergeCell ref="E33:F3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J1:S1"/>
    <mergeCell ref="J2:S2"/>
    <mergeCell ref="B8:I8"/>
    <mergeCell ref="B9:I9"/>
    <mergeCell ref="E39:F39"/>
    <mergeCell ref="E40:F40"/>
    <mergeCell ref="E23:F23"/>
    <mergeCell ref="E11:F11"/>
    <mergeCell ref="E12:F12"/>
    <mergeCell ref="E13:F13"/>
    <mergeCell ref="A4:AC6"/>
    <mergeCell ref="E19:F19"/>
    <mergeCell ref="E20:F20"/>
    <mergeCell ref="E21:F21"/>
    <mergeCell ref="E22:F22"/>
    <mergeCell ref="E10:F10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жданова</cp:lastModifiedBy>
  <cp:lastPrinted>2020-06-15T08:46:06Z</cp:lastPrinted>
  <dcterms:created xsi:type="dcterms:W3CDTF">2020-05-20T08:50:35Z</dcterms:created>
  <dcterms:modified xsi:type="dcterms:W3CDTF">2020-06-15T08:47:33Z</dcterms:modified>
  <cp:category/>
  <cp:version/>
  <cp:contentType/>
  <cp:contentStatus/>
</cp:coreProperties>
</file>